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RA 2018" sheetId="1" r:id="rId1"/>
    <sheet name="Penjabaran LRA" sheetId="2" r:id="rId2"/>
    <sheet name="Sheet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I113" i="2" l="1"/>
  <c r="J113" i="2" s="1"/>
  <c r="H113" i="2"/>
  <c r="E113" i="2"/>
  <c r="F113" i="2" s="1"/>
  <c r="D113" i="2"/>
  <c r="L112" i="2"/>
  <c r="K112" i="2"/>
  <c r="J112" i="2"/>
  <c r="G112" i="2"/>
  <c r="F112" i="2"/>
  <c r="L111" i="2"/>
  <c r="K111" i="2"/>
  <c r="J111" i="2"/>
  <c r="G111" i="2"/>
  <c r="F111" i="2"/>
  <c r="L110" i="2"/>
  <c r="L113" i="2" s="1"/>
  <c r="K110" i="2"/>
  <c r="J110" i="2"/>
  <c r="G110" i="2"/>
  <c r="F110" i="2"/>
  <c r="K109" i="2"/>
  <c r="K108" i="2"/>
  <c r="I107" i="2"/>
  <c r="I114" i="2" s="1"/>
  <c r="H107" i="2"/>
  <c r="H114" i="2" s="1"/>
  <c r="E107" i="2"/>
  <c r="E114" i="2" s="1"/>
  <c r="D107" i="2"/>
  <c r="D114" i="2" s="1"/>
  <c r="L106" i="2"/>
  <c r="K106" i="2"/>
  <c r="J106" i="2"/>
  <c r="G106" i="2"/>
  <c r="F106" i="2"/>
  <c r="L105" i="2"/>
  <c r="K105" i="2"/>
  <c r="J105" i="2"/>
  <c r="G105" i="2"/>
  <c r="F105" i="2"/>
  <c r="L104" i="2"/>
  <c r="K104" i="2"/>
  <c r="J104" i="2"/>
  <c r="G104" i="2"/>
  <c r="F104" i="2"/>
  <c r="L103" i="2"/>
  <c r="L107" i="2" s="1"/>
  <c r="L114" i="2" s="1"/>
  <c r="K103" i="2"/>
  <c r="J103" i="2"/>
  <c r="G103" i="2"/>
  <c r="F103" i="2"/>
  <c r="L98" i="2"/>
  <c r="K98" i="2"/>
  <c r="J98" i="2"/>
  <c r="G98" i="2"/>
  <c r="F98" i="2"/>
  <c r="L97" i="2"/>
  <c r="K97" i="2"/>
  <c r="J97" i="2"/>
  <c r="G97" i="2"/>
  <c r="F97" i="2"/>
  <c r="G96" i="2"/>
  <c r="L95" i="2"/>
  <c r="K95" i="2"/>
  <c r="J95" i="2"/>
  <c r="G95" i="2"/>
  <c r="F95" i="2"/>
  <c r="L94" i="2"/>
  <c r="K94" i="2"/>
  <c r="J94" i="2"/>
  <c r="G94" i="2"/>
  <c r="F94" i="2"/>
  <c r="L93" i="2"/>
  <c r="K93" i="2"/>
  <c r="J93" i="2"/>
  <c r="G93" i="2"/>
  <c r="F93" i="2"/>
  <c r="L92" i="2"/>
  <c r="K92" i="2"/>
  <c r="J92" i="2"/>
  <c r="G92" i="2"/>
  <c r="F92" i="2"/>
  <c r="L91" i="2"/>
  <c r="I91" i="2"/>
  <c r="F124" i="2" s="1"/>
  <c r="H91" i="2"/>
  <c r="J91" i="2" s="1"/>
  <c r="E91" i="2"/>
  <c r="E124" i="2" s="1"/>
  <c r="D91" i="2"/>
  <c r="F91" i="2" s="1"/>
  <c r="L90" i="2"/>
  <c r="K90" i="2"/>
  <c r="J90" i="2"/>
  <c r="G90" i="2"/>
  <c r="F90" i="2"/>
  <c r="L89" i="2"/>
  <c r="K89" i="2"/>
  <c r="J89" i="2"/>
  <c r="G89" i="2"/>
  <c r="F89" i="2"/>
  <c r="L88" i="2"/>
  <c r="K88" i="2"/>
  <c r="J88" i="2"/>
  <c r="G88" i="2"/>
  <c r="F88" i="2"/>
  <c r="L87" i="2"/>
  <c r="I87" i="2"/>
  <c r="F123" i="2" s="1"/>
  <c r="H87" i="2"/>
  <c r="J87" i="2" s="1"/>
  <c r="E87" i="2"/>
  <c r="E123" i="2" s="1"/>
  <c r="D87" i="2"/>
  <c r="D123" i="2" s="1"/>
  <c r="K86" i="2"/>
  <c r="G86" i="2"/>
  <c r="L85" i="2"/>
  <c r="K85" i="2"/>
  <c r="J85" i="2"/>
  <c r="G85" i="2"/>
  <c r="F85" i="2"/>
  <c r="L84" i="2"/>
  <c r="K84" i="2"/>
  <c r="J84" i="2"/>
  <c r="G84" i="2"/>
  <c r="F84" i="2"/>
  <c r="L83" i="2"/>
  <c r="K83" i="2"/>
  <c r="J83" i="2"/>
  <c r="G83" i="2"/>
  <c r="F83" i="2"/>
  <c r="L82" i="2"/>
  <c r="I82" i="2"/>
  <c r="F122" i="2" s="1"/>
  <c r="H82" i="2"/>
  <c r="J82" i="2" s="1"/>
  <c r="E82" i="2"/>
  <c r="E122" i="2" s="1"/>
  <c r="D82" i="2"/>
  <c r="F82" i="2" s="1"/>
  <c r="L81" i="2"/>
  <c r="K81" i="2"/>
  <c r="J81" i="2"/>
  <c r="G81" i="2"/>
  <c r="F81" i="2"/>
  <c r="L80" i="2"/>
  <c r="K80" i="2"/>
  <c r="J80" i="2"/>
  <c r="G80" i="2"/>
  <c r="F80" i="2"/>
  <c r="L79" i="2"/>
  <c r="K79" i="2"/>
  <c r="J79" i="2"/>
  <c r="G79" i="2"/>
  <c r="F79" i="2"/>
  <c r="L78" i="2"/>
  <c r="K78" i="2"/>
  <c r="J78" i="2"/>
  <c r="G78" i="2"/>
  <c r="F78" i="2"/>
  <c r="L77" i="2"/>
  <c r="K77" i="2"/>
  <c r="J77" i="2"/>
  <c r="G77" i="2"/>
  <c r="F77" i="2"/>
  <c r="L76" i="2"/>
  <c r="K76" i="2"/>
  <c r="J76" i="2"/>
  <c r="G76" i="2"/>
  <c r="F76" i="2"/>
  <c r="L75" i="2"/>
  <c r="K75" i="2"/>
  <c r="J75" i="2"/>
  <c r="G75" i="2"/>
  <c r="F75" i="2"/>
  <c r="L74" i="2"/>
  <c r="K74" i="2"/>
  <c r="J74" i="2"/>
  <c r="G74" i="2"/>
  <c r="F74" i="2"/>
  <c r="L73" i="2"/>
  <c r="K73" i="2"/>
  <c r="J73" i="2"/>
  <c r="G73" i="2"/>
  <c r="F73" i="2"/>
  <c r="I72" i="2"/>
  <c r="F121" i="2" s="1"/>
  <c r="H72" i="2"/>
  <c r="G72" i="2"/>
  <c r="E72" i="2"/>
  <c r="L72" i="2" s="1"/>
  <c r="D72" i="2"/>
  <c r="D121" i="2" s="1"/>
  <c r="L71" i="2"/>
  <c r="K71" i="2"/>
  <c r="J71" i="2"/>
  <c r="G71" i="2"/>
  <c r="F71" i="2"/>
  <c r="L70" i="2"/>
  <c r="K70" i="2"/>
  <c r="J70" i="2"/>
  <c r="G70" i="2"/>
  <c r="F70" i="2"/>
  <c r="I69" i="2"/>
  <c r="F120" i="2" s="1"/>
  <c r="H69" i="2"/>
  <c r="E69" i="2"/>
  <c r="E120" i="2" s="1"/>
  <c r="D69" i="2"/>
  <c r="D120" i="2" s="1"/>
  <c r="I68" i="2"/>
  <c r="H68" i="2"/>
  <c r="J68" i="2" s="1"/>
  <c r="E68" i="2"/>
  <c r="L68" i="2" s="1"/>
  <c r="D68" i="2"/>
  <c r="F68" i="2" s="1"/>
  <c r="L67" i="2"/>
  <c r="K67" i="2"/>
  <c r="J67" i="2"/>
  <c r="G67" i="2"/>
  <c r="F67" i="2"/>
  <c r="L66" i="2"/>
  <c r="K66" i="2"/>
  <c r="J66" i="2"/>
  <c r="G66" i="2"/>
  <c r="F66" i="2"/>
  <c r="L65" i="2"/>
  <c r="K65" i="2"/>
  <c r="J65" i="2"/>
  <c r="G65" i="2"/>
  <c r="F65" i="2"/>
  <c r="L64" i="2"/>
  <c r="K64" i="2"/>
  <c r="J64" i="2"/>
  <c r="G64" i="2"/>
  <c r="F64" i="2"/>
  <c r="L63" i="2"/>
  <c r="K63" i="2"/>
  <c r="J63" i="2"/>
  <c r="G63" i="2"/>
  <c r="F63" i="2"/>
  <c r="L62" i="2"/>
  <c r="K62" i="2"/>
  <c r="J62" i="2"/>
  <c r="G62" i="2"/>
  <c r="F62" i="2"/>
  <c r="L61" i="2"/>
  <c r="K61" i="2"/>
  <c r="J61" i="2"/>
  <c r="G61" i="2"/>
  <c r="F61" i="2"/>
  <c r="L60" i="2"/>
  <c r="K60" i="2"/>
  <c r="J60" i="2"/>
  <c r="G60" i="2"/>
  <c r="F60" i="2"/>
  <c r="L59" i="2"/>
  <c r="K59" i="2"/>
  <c r="J59" i="2"/>
  <c r="G59" i="2"/>
  <c r="F59" i="2"/>
  <c r="L58" i="2"/>
  <c r="K58" i="2"/>
  <c r="J58" i="2"/>
  <c r="G58" i="2"/>
  <c r="F58" i="2"/>
  <c r="L57" i="2"/>
  <c r="K57" i="2"/>
  <c r="J57" i="2"/>
  <c r="G57" i="2"/>
  <c r="F57" i="2"/>
  <c r="L56" i="2"/>
  <c r="K56" i="2"/>
  <c r="J56" i="2"/>
  <c r="G56" i="2"/>
  <c r="F56" i="2"/>
  <c r="L55" i="2"/>
  <c r="K55" i="2"/>
  <c r="J55" i="2"/>
  <c r="G55" i="2"/>
  <c r="F55" i="2"/>
  <c r="L54" i="2"/>
  <c r="K54" i="2"/>
  <c r="J54" i="2"/>
  <c r="G54" i="2"/>
  <c r="L53" i="2"/>
  <c r="K53" i="2"/>
  <c r="J53" i="2"/>
  <c r="G53" i="2"/>
  <c r="F53" i="2"/>
  <c r="L52" i="2"/>
  <c r="K52" i="2"/>
  <c r="J52" i="2"/>
  <c r="G52" i="2"/>
  <c r="F52" i="2"/>
  <c r="L51" i="2"/>
  <c r="K51" i="2"/>
  <c r="J51" i="2"/>
  <c r="G51" i="2"/>
  <c r="F51" i="2"/>
  <c r="L50" i="2"/>
  <c r="K50" i="2"/>
  <c r="J50" i="2"/>
  <c r="G50" i="2"/>
  <c r="F50" i="2"/>
  <c r="L49" i="2"/>
  <c r="K49" i="2"/>
  <c r="J49" i="2"/>
  <c r="G49" i="2"/>
  <c r="F49" i="2"/>
  <c r="L48" i="2"/>
  <c r="K48" i="2"/>
  <c r="J48" i="2"/>
  <c r="G48" i="2"/>
  <c r="F48" i="2"/>
  <c r="L47" i="2"/>
  <c r="I47" i="2"/>
  <c r="N47" i="2" s="1"/>
  <c r="H47" i="2"/>
  <c r="E47" i="2"/>
  <c r="K47" i="2" s="1"/>
  <c r="D47" i="2"/>
  <c r="G47" i="2" s="1"/>
  <c r="L46" i="2"/>
  <c r="K46" i="2"/>
  <c r="J46" i="2"/>
  <c r="G46" i="2"/>
  <c r="F46" i="2"/>
  <c r="L45" i="2"/>
  <c r="K45" i="2"/>
  <c r="J45" i="2"/>
  <c r="G45" i="2"/>
  <c r="F45" i="2"/>
  <c r="L44" i="2"/>
  <c r="K44" i="2"/>
  <c r="J44" i="2"/>
  <c r="G44" i="2"/>
  <c r="F44" i="2"/>
  <c r="L43" i="2"/>
  <c r="K43" i="2"/>
  <c r="J43" i="2"/>
  <c r="G43" i="2"/>
  <c r="F43" i="2"/>
  <c r="L42" i="2"/>
  <c r="K42" i="2"/>
  <c r="J42" i="2"/>
  <c r="G42" i="2"/>
  <c r="F42" i="2"/>
  <c r="L41" i="2"/>
  <c r="K41" i="2"/>
  <c r="J41" i="2"/>
  <c r="G41" i="2"/>
  <c r="F41" i="2"/>
  <c r="L40" i="2"/>
  <c r="L39" i="2" s="1"/>
  <c r="L38" i="2" s="1"/>
  <c r="L37" i="2" s="1"/>
  <c r="K40" i="2"/>
  <c r="J40" i="2"/>
  <c r="G40" i="2"/>
  <c r="F40" i="2"/>
  <c r="I39" i="2"/>
  <c r="J39" i="2" s="1"/>
  <c r="H39" i="2"/>
  <c r="E39" i="2"/>
  <c r="K39" i="2" s="1"/>
  <c r="D39" i="2"/>
  <c r="I38" i="2"/>
  <c r="H38" i="2"/>
  <c r="J38" i="2" s="1"/>
  <c r="D38" i="2"/>
  <c r="I37" i="2"/>
  <c r="J36" i="2"/>
  <c r="H36" i="2"/>
  <c r="F36" i="2"/>
  <c r="D36" i="2"/>
  <c r="L35" i="2"/>
  <c r="K35" i="2"/>
  <c r="L32" i="2"/>
  <c r="K32" i="2"/>
  <c r="J32" i="2"/>
  <c r="G32" i="2"/>
  <c r="F32" i="2"/>
  <c r="L31" i="2"/>
  <c r="K31" i="2"/>
  <c r="J31" i="2"/>
  <c r="G31" i="2"/>
  <c r="F31" i="2"/>
  <c r="L30" i="2"/>
  <c r="K30" i="2"/>
  <c r="J30" i="2"/>
  <c r="G30" i="2"/>
  <c r="F30" i="2"/>
  <c r="I29" i="2"/>
  <c r="J29" i="2" s="1"/>
  <c r="H29" i="2"/>
  <c r="E29" i="2"/>
  <c r="K29" i="2" s="1"/>
  <c r="D29" i="2"/>
  <c r="L28" i="2"/>
  <c r="K28" i="2"/>
  <c r="J28" i="2"/>
  <c r="G28" i="2"/>
  <c r="F28" i="2"/>
  <c r="L27" i="2"/>
  <c r="K27" i="2"/>
  <c r="J27" i="2"/>
  <c r="G27" i="2"/>
  <c r="F27" i="2"/>
  <c r="L26" i="2"/>
  <c r="L25" i="2" s="1"/>
  <c r="K26" i="2"/>
  <c r="J26" i="2"/>
  <c r="G26" i="2"/>
  <c r="F26" i="2"/>
  <c r="I25" i="2"/>
  <c r="J25" i="2" s="1"/>
  <c r="H25" i="2"/>
  <c r="E25" i="2"/>
  <c r="K25" i="2" s="1"/>
  <c r="D25" i="2"/>
  <c r="L24" i="2"/>
  <c r="K24" i="2"/>
  <c r="J24" i="2"/>
  <c r="G24" i="2"/>
  <c r="F24" i="2"/>
  <c r="I23" i="2"/>
  <c r="J23" i="2" s="1"/>
  <c r="H23" i="2"/>
  <c r="E23" i="2"/>
  <c r="K23" i="2" s="1"/>
  <c r="D23" i="2"/>
  <c r="L22" i="2"/>
  <c r="K22" i="2"/>
  <c r="J22" i="2"/>
  <c r="G22" i="2"/>
  <c r="F22" i="2"/>
  <c r="L21" i="2"/>
  <c r="K21" i="2"/>
  <c r="J21" i="2"/>
  <c r="G21" i="2"/>
  <c r="F21" i="2"/>
  <c r="L20" i="2"/>
  <c r="K20" i="2"/>
  <c r="J20" i="2"/>
  <c r="G20" i="2"/>
  <c r="F20" i="2"/>
  <c r="I19" i="2"/>
  <c r="J19" i="2" s="1"/>
  <c r="H19" i="2"/>
  <c r="E19" i="2"/>
  <c r="K19" i="2" s="1"/>
  <c r="D19" i="2"/>
  <c r="H18" i="2"/>
  <c r="D18" i="2"/>
  <c r="I17" i="2"/>
  <c r="I36" i="2" s="1"/>
  <c r="E17" i="2"/>
  <c r="E36" i="2" s="1"/>
  <c r="H16" i="2"/>
  <c r="H35" i="2" s="1"/>
  <c r="D16" i="2"/>
  <c r="D35" i="2" s="1"/>
  <c r="E13" i="2"/>
  <c r="F13" i="2" s="1"/>
  <c r="E12" i="2"/>
  <c r="F12" i="2" s="1"/>
  <c r="F11" i="2"/>
  <c r="F10" i="2"/>
  <c r="E9" i="2"/>
  <c r="F9" i="2" s="1"/>
  <c r="D9" i="2"/>
  <c r="F8" i="2"/>
  <c r="F7" i="2"/>
  <c r="F6" i="2"/>
  <c r="F5" i="2"/>
  <c r="E4" i="2"/>
  <c r="D4" i="2"/>
  <c r="F4" i="2" s="1"/>
  <c r="H99" i="2" l="1"/>
  <c r="H115" i="2" s="1"/>
  <c r="J37" i="2"/>
  <c r="F125" i="2"/>
  <c r="K114" i="2"/>
  <c r="F114" i="2"/>
  <c r="J114" i="2"/>
  <c r="D115" i="2"/>
  <c r="G114" i="2"/>
  <c r="E18" i="2"/>
  <c r="I18" i="2"/>
  <c r="F19" i="2"/>
  <c r="L19" i="2"/>
  <c r="F23" i="2"/>
  <c r="L23" i="2"/>
  <c r="F25" i="2"/>
  <c r="F29" i="2"/>
  <c r="L29" i="2"/>
  <c r="D37" i="2"/>
  <c r="H37" i="2"/>
  <c r="E38" i="2"/>
  <c r="G38" i="2" s="1"/>
  <c r="F39" i="2"/>
  <c r="F47" i="2"/>
  <c r="J47" i="2"/>
  <c r="G68" i="2"/>
  <c r="K68" i="2"/>
  <c r="F69" i="2"/>
  <c r="J69" i="2"/>
  <c r="L69" i="2"/>
  <c r="K72" i="2"/>
  <c r="G82" i="2"/>
  <c r="K82" i="2"/>
  <c r="G87" i="2"/>
  <c r="K87" i="2"/>
  <c r="G91" i="2"/>
  <c r="K91" i="2"/>
  <c r="G107" i="2"/>
  <c r="K107" i="2"/>
  <c r="G113" i="2"/>
  <c r="K113" i="2"/>
  <c r="E121" i="2"/>
  <c r="E125" i="2" s="1"/>
  <c r="D122" i="2"/>
  <c r="D124" i="2"/>
  <c r="D125" i="2" s="1"/>
  <c r="G19" i="2"/>
  <c r="G23" i="2"/>
  <c r="G25" i="2"/>
  <c r="G29" i="2"/>
  <c r="G39" i="2"/>
  <c r="G69" i="2"/>
  <c r="K69" i="2"/>
  <c r="F72" i="2"/>
  <c r="J72" i="2"/>
  <c r="F87" i="2"/>
  <c r="F107" i="2"/>
  <c r="J107" i="2"/>
  <c r="C61" i="1"/>
  <c r="C60" i="1"/>
  <c r="C56" i="1"/>
  <c r="C55" i="1"/>
  <c r="E50" i="1"/>
  <c r="C50" i="1"/>
  <c r="B50" i="1"/>
  <c r="E49" i="1"/>
  <c r="C49" i="1"/>
  <c r="B49" i="1"/>
  <c r="B47" i="1" s="1"/>
  <c r="E48" i="1"/>
  <c r="C48" i="1"/>
  <c r="C47" i="1" s="1"/>
  <c r="B48" i="1"/>
  <c r="E47" i="1"/>
  <c r="E45" i="1"/>
  <c r="C45" i="1"/>
  <c r="B45" i="1"/>
  <c r="E44" i="1"/>
  <c r="C44" i="1"/>
  <c r="B44" i="1"/>
  <c r="E43" i="1"/>
  <c r="C43" i="1"/>
  <c r="B43" i="1"/>
  <c r="E42" i="1"/>
  <c r="C42" i="1"/>
  <c r="B42" i="1"/>
  <c r="C41" i="1"/>
  <c r="C52" i="1" s="1"/>
  <c r="E37" i="1"/>
  <c r="C37" i="1"/>
  <c r="B37" i="1"/>
  <c r="A37" i="1"/>
  <c r="E36" i="1"/>
  <c r="C36" i="1"/>
  <c r="B36" i="1"/>
  <c r="A36" i="1"/>
  <c r="E35" i="1"/>
  <c r="C35" i="1"/>
  <c r="B35" i="1"/>
  <c r="A35" i="1"/>
  <c r="E34" i="1"/>
  <c r="C34" i="1"/>
  <c r="B34" i="1"/>
  <c r="A34" i="1"/>
  <c r="E33" i="1"/>
  <c r="C33" i="1"/>
  <c r="D33" i="1" s="1"/>
  <c r="B33" i="1"/>
  <c r="A33" i="1"/>
  <c r="E32" i="1"/>
  <c r="C32" i="1"/>
  <c r="B32" i="1"/>
  <c r="A32" i="1"/>
  <c r="E31" i="1"/>
  <c r="C31" i="1"/>
  <c r="D31" i="1" s="1"/>
  <c r="B31" i="1"/>
  <c r="A31" i="1"/>
  <c r="E30" i="1"/>
  <c r="C30" i="1"/>
  <c r="C29" i="1" s="1"/>
  <c r="D29" i="1" s="1"/>
  <c r="B30" i="1"/>
  <c r="A30" i="1"/>
  <c r="B29" i="1"/>
  <c r="A29" i="1"/>
  <c r="D28" i="1"/>
  <c r="D27" i="1"/>
  <c r="E26" i="1"/>
  <c r="C26" i="1"/>
  <c r="D26" i="1" s="1"/>
  <c r="B26" i="1"/>
  <c r="A26" i="1"/>
  <c r="E25" i="1"/>
  <c r="C25" i="1"/>
  <c r="B25" i="1"/>
  <c r="A25" i="1"/>
  <c r="E24" i="1"/>
  <c r="C24" i="1"/>
  <c r="A24" i="1"/>
  <c r="A23" i="1"/>
  <c r="E22" i="1"/>
  <c r="C22" i="1"/>
  <c r="B22" i="1"/>
  <c r="A22" i="1"/>
  <c r="E21" i="1"/>
  <c r="C21" i="1"/>
  <c r="B21" i="1"/>
  <c r="A21" i="1"/>
  <c r="E20" i="1"/>
  <c r="C20" i="1"/>
  <c r="B20" i="1"/>
  <c r="A20" i="1"/>
  <c r="E19" i="1"/>
  <c r="C19" i="1"/>
  <c r="B19" i="1"/>
  <c r="A19" i="1"/>
  <c r="E18" i="1"/>
  <c r="C18" i="1"/>
  <c r="B18" i="1"/>
  <c r="A18" i="1"/>
  <c r="E17" i="1"/>
  <c r="C17" i="1"/>
  <c r="B17" i="1"/>
  <c r="A17" i="1"/>
  <c r="E16" i="1"/>
  <c r="C16" i="1"/>
  <c r="B16" i="1"/>
  <c r="A16" i="1"/>
  <c r="E15" i="1"/>
  <c r="C15" i="1"/>
  <c r="B15" i="1"/>
  <c r="A15" i="1"/>
  <c r="E14" i="1"/>
  <c r="C14" i="1"/>
  <c r="B14" i="1"/>
  <c r="A14" i="1"/>
  <c r="E13" i="1"/>
  <c r="C13" i="1"/>
  <c r="B13" i="1"/>
  <c r="A13" i="1"/>
  <c r="E12" i="1"/>
  <c r="C12" i="1"/>
  <c r="D12" i="1" s="1"/>
  <c r="B12" i="1"/>
  <c r="A12" i="1"/>
  <c r="E11" i="1"/>
  <c r="C11" i="1"/>
  <c r="B11" i="1"/>
  <c r="A11" i="1"/>
  <c r="E10" i="1"/>
  <c r="C10" i="1"/>
  <c r="B10" i="1"/>
  <c r="A10" i="1"/>
  <c r="E9" i="1"/>
  <c r="C9" i="1"/>
  <c r="B9" i="1"/>
  <c r="A9" i="1"/>
  <c r="E7" i="1"/>
  <c r="B7" i="1"/>
  <c r="A5" i="1"/>
  <c r="A3" i="1"/>
  <c r="E99" i="2" l="1"/>
  <c r="L18" i="2"/>
  <c r="F18" i="2"/>
  <c r="K18" i="2"/>
  <c r="G18" i="2"/>
  <c r="F38" i="2"/>
  <c r="E37" i="2"/>
  <c r="K38" i="2"/>
  <c r="G37" i="2"/>
  <c r="I99" i="2"/>
  <c r="J18" i="2"/>
  <c r="D10" i="1"/>
  <c r="D25" i="1"/>
  <c r="E29" i="1"/>
  <c r="E23" i="1" s="1"/>
  <c r="E38" i="1" s="1"/>
  <c r="E53" i="1" s="1"/>
  <c r="D32" i="1"/>
  <c r="B41" i="1"/>
  <c r="B52" i="1" s="1"/>
  <c r="E41" i="1"/>
  <c r="E52" i="1" s="1"/>
  <c r="D9" i="1"/>
  <c r="C23" i="1"/>
  <c r="B24" i="1"/>
  <c r="B23" i="1" s="1"/>
  <c r="B38" i="1" s="1"/>
  <c r="B53" i="1" s="1"/>
  <c r="K37" i="2" l="1"/>
  <c r="F37" i="2"/>
  <c r="I115" i="2"/>
  <c r="J115" i="2" s="1"/>
  <c r="J99" i="2"/>
  <c r="K99" i="2"/>
  <c r="G99" i="2"/>
  <c r="E115" i="2"/>
  <c r="L99" i="2"/>
  <c r="L115" i="2" s="1"/>
  <c r="F99" i="2"/>
  <c r="D23" i="1"/>
  <c r="C38" i="1"/>
  <c r="D24" i="1"/>
  <c r="F115" i="2" l="1"/>
  <c r="K115" i="2"/>
  <c r="G115" i="2"/>
  <c r="C53" i="1"/>
  <c r="D53" i="1" s="1"/>
  <c r="D38" i="1"/>
</calcChain>
</file>

<file path=xl/sharedStrings.xml><?xml version="1.0" encoding="utf-8"?>
<sst xmlns="http://schemas.openxmlformats.org/spreadsheetml/2006/main" count="154" uniqueCount="130">
  <si>
    <t xml:space="preserve">Laporan Realisasi Anggaran </t>
  </si>
  <si>
    <t>Uraian</t>
  </si>
  <si>
    <t>% thd Angg</t>
  </si>
  <si>
    <t>Anggaran</t>
  </si>
  <si>
    <t>Realisasi</t>
  </si>
  <si>
    <t>Belanja Hibah</t>
  </si>
  <si>
    <t>Belanja Bantuan Sosial</t>
  </si>
  <si>
    <t>SURPLUS/DEFISIT</t>
  </si>
  <si>
    <t>PEMBIAYAAN</t>
  </si>
  <si>
    <t>Penerimaan Pembiayaan</t>
  </si>
  <si>
    <t>- Penggunaan SILPA</t>
  </si>
  <si>
    <t>- Penerimaan Pinjaman</t>
  </si>
  <si>
    <t>- Penerimaan dari divestasi</t>
  </si>
  <si>
    <t>- Penerimaan kembali pinjama dari pihak lain</t>
  </si>
  <si>
    <t xml:space="preserve">Pengeluaran Pembiayaan </t>
  </si>
  <si>
    <t>- Pembayaran pokok pinjaman</t>
  </si>
  <si>
    <t>- Pengaluaran penyertaan modal</t>
  </si>
  <si>
    <t>- Pemberian pinjaman kepada pihak lain</t>
  </si>
  <si>
    <t>Pembiayaan Netto</t>
  </si>
  <si>
    <t>SILPA</t>
  </si>
  <si>
    <t>URAIAN ANGGARAN</t>
  </si>
  <si>
    <t>Angg. Penetapan</t>
  </si>
  <si>
    <t>Angg. Perubahan</t>
  </si>
  <si>
    <t>Naik/(turun)</t>
  </si>
  <si>
    <t>?</t>
  </si>
  <si>
    <t xml:space="preserve">PENDAPATAN </t>
  </si>
  <si>
    <t>PENDAPATAN ASLI DAERAH</t>
  </si>
  <si>
    <t>PENDAPATAN TRANSFER</t>
  </si>
  <si>
    <t>LAIN-LAIN PENDAPATAN YANG SAH</t>
  </si>
  <si>
    <t xml:space="preserve">BELANJA </t>
  </si>
  <si>
    <t>BELANJA  OPERASI</t>
  </si>
  <si>
    <t>BELANJA MODAL</t>
  </si>
  <si>
    <t>BELANJA TIDAK TERDUGA</t>
  </si>
  <si>
    <t>BELANJA TRANSFER</t>
  </si>
  <si>
    <t xml:space="preserve">URAIAN </t>
  </si>
  <si>
    <t>%   +/-    Real dari Th Lalu</t>
  </si>
  <si>
    <t>Jml  Realisasi    +/-    dari Thn Lalu Rp.</t>
  </si>
  <si>
    <t>Anggaran 2018</t>
  </si>
  <si>
    <t>% Realisasi Anggaran</t>
  </si>
  <si>
    <t>Lebih/(Kurang) dr anggaran</t>
  </si>
  <si>
    <t>Anggaran 2017</t>
  </si>
  <si>
    <t>Pajak Daerah</t>
  </si>
  <si>
    <t>Retribusi Daerah</t>
  </si>
  <si>
    <t>Hasil Pengelolaan Kekayaan Daerah Yang Dipisahkan</t>
  </si>
  <si>
    <t>Lain-lain PAD yang sah</t>
  </si>
  <si>
    <t>Hasil Penjualan Aset Yang Tidak Dipisahkan</t>
  </si>
  <si>
    <t>Transfer Pemerintah Pusat ( Dana Perimbangan)</t>
  </si>
  <si>
    <t>Transfer Pemerintah Pusat Lainnya</t>
  </si>
  <si>
    <t>Transfer Pemerintah Profinsi</t>
  </si>
  <si>
    <t>Pendapatan Hibah</t>
  </si>
  <si>
    <t>Pendapatan Dana darurat</t>
  </si>
  <si>
    <t>Pendapatan Lainnya</t>
  </si>
  <si>
    <t>URAIAN</t>
  </si>
  <si>
    <t>BELANJA OPERASI</t>
  </si>
  <si>
    <t>Belanja Pegawai</t>
  </si>
  <si>
    <t xml:space="preserve"> Gaji dan Tunjangan Pegawai</t>
  </si>
  <si>
    <t>Tambahan Penghasilan PNS</t>
  </si>
  <si>
    <t xml:space="preserve"> Insentif Pemungutan Pajak</t>
  </si>
  <si>
    <t>Insentif Pemungutan Retribusi</t>
  </si>
  <si>
    <t xml:space="preserve"> Honorarium PNS</t>
  </si>
  <si>
    <t>Uang Lembur</t>
  </si>
  <si>
    <t>Uang untuk diberikan pada pihak ketiga/masyarakat</t>
  </si>
  <si>
    <t xml:space="preserve">Belanja Barang </t>
  </si>
  <si>
    <t>Belanja Bahan Pakai Habis</t>
  </si>
  <si>
    <t>Belanja Bahan/Material</t>
  </si>
  <si>
    <t>Belanja Jasa Kantor</t>
  </si>
  <si>
    <t>Belanja Perawatan Kendaraan Bermotor</t>
  </si>
  <si>
    <t>Belanja Cetak dan Penggandaan</t>
  </si>
  <si>
    <t>Belanja Sewa Rumah/Gedung/ Gudang/Parkir</t>
  </si>
  <si>
    <t>Belanja Sewa Sarana Mobilitas</t>
  </si>
  <si>
    <t>Belanja Sewa Perlengkapan dan Peralatan Kantor</t>
  </si>
  <si>
    <t>Belanja Makanan dan Minuman</t>
  </si>
  <si>
    <t>Belanja Pakaian Kerja</t>
  </si>
  <si>
    <t>Belanja Perjalanan Dinas</t>
  </si>
  <si>
    <t>Belanja kursus pelatihan, sosialisasi dan Bintek PNS</t>
  </si>
  <si>
    <t>Belanja Hibah Barang atau Jasa kepada Masyarakat/pihak ketiga</t>
  </si>
  <si>
    <t>Uang untuk diberikan kepada masyarakat/pihak ketiga</t>
  </si>
  <si>
    <t>Belanja Pakaian Khusus dan hari-hari tertentu</t>
  </si>
  <si>
    <t>Belanja Honorarium Non Pegawai</t>
  </si>
  <si>
    <t>Honorarium PNS</t>
  </si>
  <si>
    <t>Honorarium Non PNS</t>
  </si>
  <si>
    <t>Belanja Stimulan, uang saku,hadiah penghargaan, penggantian biaya</t>
  </si>
  <si>
    <t>Belanja Barang dan Jasa BLUD</t>
  </si>
  <si>
    <t>(a)</t>
  </si>
  <si>
    <t>Belanja Tanah</t>
  </si>
  <si>
    <t>Belanja Modal Tanah Bangunan Gedung</t>
  </si>
  <si>
    <t>Belanja Modal Tanah Bangunan Bukan Gedung</t>
  </si>
  <si>
    <t>(b)</t>
  </si>
  <si>
    <t>Belanja Peralatan dan Mesin</t>
  </si>
  <si>
    <t>Pengadaan Alat Bantu</t>
  </si>
  <si>
    <t>Pengadaan Alat Angkutan</t>
  </si>
  <si>
    <t>Pengadaan Alat Kantor</t>
  </si>
  <si>
    <t>Pengadaan Alat Rumah Tangga</t>
  </si>
  <si>
    <t>Pengadaan Komputer</t>
  </si>
  <si>
    <t>Pengadaan Alat Studio</t>
  </si>
  <si>
    <t>Pengadaan Alat komunikasi</t>
  </si>
  <si>
    <t>Pengadaan alat Kedokteran</t>
  </si>
  <si>
    <t>Pengadaan alat Kesehatan</t>
  </si>
  <si>
    <t>(c)</t>
  </si>
  <si>
    <t>Belanja Gedung dan Bangunan</t>
  </si>
  <si>
    <t>Bangunan Gedung Tempat Kerja</t>
  </si>
  <si>
    <t>Bangunan Bersejarah</t>
  </si>
  <si>
    <t>Bangunan Rambu-rambu</t>
  </si>
  <si>
    <t>(d)</t>
  </si>
  <si>
    <t xml:space="preserve">Belanja Jalan, Irigasi dan Jaringan </t>
  </si>
  <si>
    <t>Jalan</t>
  </si>
  <si>
    <t>Irigasi</t>
  </si>
  <si>
    <t>Jembatan</t>
  </si>
  <si>
    <t>(e)</t>
  </si>
  <si>
    <t>Belanja Aset Tetap Lainnya</t>
  </si>
  <si>
    <t>- Pengadaan buku</t>
  </si>
  <si>
    <t>- Pengadaan Tanaman</t>
  </si>
  <si>
    <t>- Pengadaan AT Renovasi</t>
  </si>
  <si>
    <t>(f)</t>
  </si>
  <si>
    <t>Belanja Aset Lainnya</t>
  </si>
  <si>
    <t>BELANJA TAK TERDUGA</t>
  </si>
  <si>
    <t>TRANSFER</t>
  </si>
  <si>
    <t>SURPLUS/(DEFISIT)</t>
  </si>
  <si>
    <t xml:space="preserve"> Jumlah Penerimaan Pembiayaan</t>
  </si>
  <si>
    <t xml:space="preserve"> Jumlah Pengeluaran Pembiayaan</t>
  </si>
  <si>
    <t>Sisa Lebih Pembiayaan Anggaran (SILPA)</t>
  </si>
  <si>
    <t>REKAP BELANJA MODAL (OTOMATIS TERISI)</t>
  </si>
  <si>
    <t>No</t>
  </si>
  <si>
    <t xml:space="preserve">Belanja Modal </t>
  </si>
  <si>
    <t>Anggaran (Rp)</t>
  </si>
  <si>
    <t>Realisasi (Rp)</t>
  </si>
  <si>
    <t xml:space="preserve"> Belanja Gedung dan Bangunan</t>
  </si>
  <si>
    <t xml:space="preserve"> Belanja Aset Tetap Lainnya</t>
  </si>
  <si>
    <t>Jumlah Belanja Modal</t>
  </si>
  <si>
    <t xml:space="preserve"> Laporan REALISASI ANGGARAN DINAS PARIWISATA DAN KEBUDAYAAN  2018 DAN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</si>
</sst>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_(&quot;Rp&quot;* #,##0.00_);_(&quot;Rp&quot;* \(#,##0.00\);_(&quot;Rp&quot;* &quot;-&quot;_);_(@_)"/>
  </numFmts>
  <fonts count="3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color theme="0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  <font>
      <i/>
      <sz val="11"/>
      <color theme="3" tint="-0.249977111117893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0"/>
      <color theme="1"/>
      <name val="Book Antiqua"/>
      <family val="1"/>
    </font>
    <font>
      <i/>
      <sz val="11"/>
      <color theme="1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b/>
      <i/>
      <sz val="11"/>
      <color theme="1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sz val="11"/>
      <color rgb="FF00B050"/>
      <name val="Times New Roman"/>
      <family val="1"/>
    </font>
    <font>
      <i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7" tint="-0.49998474074526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</cellStyleXfs>
  <cellXfs count="252">
    <xf numFmtId="0" fontId="0" fillId="0" borderId="0" xfId="0"/>
    <xf numFmtId="0" fontId="3" fillId="2" borderId="0" xfId="3" applyFont="1" applyFill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top"/>
    </xf>
    <xf numFmtId="164" fontId="5" fillId="0" borderId="0" xfId="2" applyNumberFormat="1" applyFont="1" applyAlignment="1">
      <alignment vertical="top"/>
    </xf>
    <xf numFmtId="164" fontId="5" fillId="0" borderId="0" xfId="2" applyNumberFormat="1" applyFont="1" applyAlignment="1">
      <alignment horizontal="left" vertical="top"/>
    </xf>
    <xf numFmtId="164" fontId="4" fillId="0" borderId="0" xfId="2" applyNumberFormat="1" applyFont="1"/>
    <xf numFmtId="0" fontId="6" fillId="0" borderId="0" xfId="0" applyFont="1" applyAlignment="1">
      <alignment horizontal="center" vertical="top"/>
    </xf>
    <xf numFmtId="0" fontId="7" fillId="0" borderId="1" xfId="3" applyFont="1" applyBorder="1" applyAlignment="1">
      <alignment horizontal="right" vertical="top"/>
    </xf>
    <xf numFmtId="0" fontId="8" fillId="3" borderId="2" xfId="3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top"/>
    </xf>
    <xf numFmtId="164" fontId="9" fillId="3" borderId="4" xfId="2" applyNumberFormat="1" applyFont="1" applyFill="1" applyBorder="1" applyAlignment="1">
      <alignment horizontal="center" vertical="top"/>
    </xf>
    <xf numFmtId="0" fontId="8" fillId="3" borderId="5" xfId="3" applyFont="1" applyFill="1" applyBorder="1" applyAlignment="1">
      <alignment horizontal="center" vertical="top" wrapText="1"/>
    </xf>
    <xf numFmtId="164" fontId="6" fillId="3" borderId="2" xfId="2" applyNumberFormat="1" applyFont="1" applyFill="1" applyBorder="1" applyAlignment="1">
      <alignment horizontal="center"/>
    </xf>
    <xf numFmtId="0" fontId="8" fillId="3" borderId="6" xfId="3" applyFont="1" applyFill="1" applyBorder="1" applyAlignment="1">
      <alignment horizontal="center" vertical="center"/>
    </xf>
    <xf numFmtId="164" fontId="9" fillId="3" borderId="7" xfId="2" applyNumberFormat="1" applyFont="1" applyFill="1" applyBorder="1" applyAlignment="1">
      <alignment horizontal="center" vertical="top"/>
    </xf>
    <xf numFmtId="164" fontId="9" fillId="3" borderId="4" xfId="2" applyNumberFormat="1" applyFont="1" applyFill="1" applyBorder="1" applyAlignment="1">
      <alignment horizontal="center" vertical="top"/>
    </xf>
    <xf numFmtId="0" fontId="8" fillId="3" borderId="8" xfId="3" applyFont="1" applyFill="1" applyBorder="1" applyAlignment="1">
      <alignment horizontal="center" vertical="top" wrapText="1"/>
    </xf>
    <xf numFmtId="164" fontId="6" fillId="3" borderId="9" xfId="2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164" fontId="9" fillId="4" borderId="7" xfId="2" applyNumberFormat="1" applyFont="1" applyFill="1" applyBorder="1" applyAlignment="1">
      <alignment vertical="center"/>
    </xf>
    <xf numFmtId="164" fontId="9" fillId="5" borderId="7" xfId="2" applyNumberFormat="1" applyFont="1" applyFill="1" applyBorder="1" applyAlignment="1">
      <alignment horizontal="left" vertical="center"/>
    </xf>
    <xf numFmtId="41" fontId="10" fillId="0" borderId="7" xfId="3" applyNumberFormat="1" applyFont="1" applyFill="1" applyBorder="1" applyAlignment="1">
      <alignment horizontal="center" vertical="center"/>
    </xf>
    <xf numFmtId="164" fontId="11" fillId="4" borderId="7" xfId="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12" fillId="0" borderId="7" xfId="0" applyFont="1" applyFill="1" applyBorder="1" applyAlignment="1">
      <alignment vertical="center"/>
    </xf>
    <xf numFmtId="164" fontId="13" fillId="4" borderId="7" xfId="2" applyNumberFormat="1" applyFont="1" applyFill="1" applyBorder="1" applyAlignment="1">
      <alignment vertical="center"/>
    </xf>
    <xf numFmtId="164" fontId="13" fillId="5" borderId="7" xfId="2" applyNumberFormat="1" applyFont="1" applyFill="1" applyBorder="1" applyAlignment="1">
      <alignment horizontal="left" vertical="center"/>
    </xf>
    <xf numFmtId="41" fontId="14" fillId="0" borderId="7" xfId="3" applyNumberFormat="1" applyFont="1" applyFill="1" applyBorder="1" applyAlignment="1">
      <alignment horizontal="center" vertical="center"/>
    </xf>
    <xf numFmtId="164" fontId="5" fillId="4" borderId="7" xfId="2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4" fontId="10" fillId="4" borderId="7" xfId="2" applyNumberFormat="1" applyFont="1" applyFill="1" applyBorder="1" applyAlignment="1">
      <alignment vertical="center"/>
    </xf>
    <xf numFmtId="164" fontId="4" fillId="4" borderId="7" xfId="2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64" fontId="6" fillId="4" borderId="7" xfId="2" applyNumberFormat="1" applyFont="1" applyFill="1" applyBorder="1" applyAlignment="1">
      <alignment vertical="center"/>
    </xf>
    <xf numFmtId="164" fontId="9" fillId="5" borderId="7" xfId="2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8" fillId="0" borderId="7" xfId="0" applyFont="1" applyFill="1" applyBorder="1" applyAlignment="1"/>
    <xf numFmtId="164" fontId="5" fillId="4" borderId="7" xfId="2" applyNumberFormat="1" applyFont="1" applyFill="1" applyBorder="1" applyAlignment="1">
      <alignment vertical="top"/>
    </xf>
    <xf numFmtId="164" fontId="5" fillId="5" borderId="7" xfId="2" applyNumberFormat="1" applyFont="1" applyFill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164" fontId="4" fillId="4" borderId="7" xfId="2" applyNumberFormat="1" applyFont="1" applyFill="1" applyBorder="1"/>
    <xf numFmtId="164" fontId="5" fillId="5" borderId="7" xfId="2" applyNumberFormat="1" applyFont="1" applyFill="1" applyBorder="1" applyAlignment="1">
      <alignment vertical="top"/>
    </xf>
    <xf numFmtId="0" fontId="16" fillId="0" borderId="7" xfId="0" quotePrefix="1" applyFont="1" applyFill="1" applyBorder="1" applyAlignment="1"/>
    <xf numFmtId="0" fontId="16" fillId="0" borderId="7" xfId="0" quotePrefix="1" applyFont="1" applyFill="1" applyBorder="1" applyAlignment="1">
      <alignment horizontal="justify" vertical="top"/>
    </xf>
    <xf numFmtId="0" fontId="17" fillId="0" borderId="7" xfId="0" applyFont="1" applyFill="1" applyBorder="1" applyAlignment="1"/>
    <xf numFmtId="0" fontId="8" fillId="0" borderId="10" xfId="0" applyFont="1" applyFill="1" applyBorder="1" applyAlignment="1"/>
    <xf numFmtId="164" fontId="5" fillId="4" borderId="10" xfId="2" applyNumberFormat="1" applyFont="1" applyFill="1" applyBorder="1" applyAlignment="1">
      <alignment vertical="top"/>
    </xf>
    <xf numFmtId="164" fontId="5" fillId="5" borderId="10" xfId="2" applyNumberFormat="1" applyFont="1" applyFill="1" applyBorder="1" applyAlignment="1">
      <alignment vertical="top"/>
    </xf>
    <xf numFmtId="41" fontId="10" fillId="0" borderId="10" xfId="3" applyNumberFormat="1" applyFont="1" applyFill="1" applyBorder="1" applyAlignment="1">
      <alignment horizontal="center" vertical="center"/>
    </xf>
    <xf numFmtId="164" fontId="5" fillId="0" borderId="0" xfId="2" applyNumberFormat="1" applyFont="1" applyAlignment="1">
      <alignment horizontal="center" vertical="top"/>
    </xf>
    <xf numFmtId="164" fontId="11" fillId="0" borderId="0" xfId="2" applyNumberFormat="1" applyFont="1" applyAlignment="1">
      <alignment horizontal="center" vertical="top"/>
    </xf>
    <xf numFmtId="0" fontId="18" fillId="0" borderId="0" xfId="0" applyFont="1"/>
    <xf numFmtId="0" fontId="19" fillId="0" borderId="0" xfId="0" applyFont="1"/>
    <xf numFmtId="166" fontId="18" fillId="0" borderId="0" xfId="0" applyNumberFormat="1" applyFont="1"/>
    <xf numFmtId="164" fontId="18" fillId="0" borderId="0" xfId="2" applyNumberFormat="1" applyFont="1"/>
    <xf numFmtId="0" fontId="20" fillId="0" borderId="0" xfId="0" applyFont="1"/>
    <xf numFmtId="0" fontId="20" fillId="6" borderId="11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166" fontId="21" fillId="6" borderId="7" xfId="0" applyNumberFormat="1" applyFont="1" applyFill="1" applyBorder="1" applyAlignment="1">
      <alignment horizontal="center" vertical="center"/>
    </xf>
    <xf numFmtId="166" fontId="21" fillId="6" borderId="7" xfId="0" applyNumberFormat="1" applyFont="1" applyFill="1" applyBorder="1" applyAlignment="1">
      <alignment horizontal="center" vertical="center" wrapText="1"/>
    </xf>
    <xf numFmtId="0" fontId="22" fillId="0" borderId="0" xfId="0" quotePrefix="1" applyFont="1" applyAlignment="1">
      <alignment horizontal="center" vertical="center"/>
    </xf>
    <xf numFmtId="0" fontId="20" fillId="0" borderId="3" xfId="0" applyFont="1" applyFill="1" applyBorder="1"/>
    <xf numFmtId="0" fontId="21" fillId="0" borderId="4" xfId="0" applyFont="1" applyBorder="1"/>
    <xf numFmtId="166" fontId="23" fillId="0" borderId="7" xfId="2" applyNumberFormat="1" applyFont="1" applyFill="1" applyBorder="1"/>
    <xf numFmtId="0" fontId="19" fillId="0" borderId="3" xfId="0" applyFont="1" applyFill="1" applyBorder="1"/>
    <xf numFmtId="0" fontId="19" fillId="0" borderId="4" xfId="0" applyFont="1" applyBorder="1"/>
    <xf numFmtId="166" fontId="24" fillId="0" borderId="7" xfId="0" applyNumberFormat="1" applyFont="1" applyBorder="1"/>
    <xf numFmtId="0" fontId="19" fillId="0" borderId="3" xfId="0" applyFont="1" applyFill="1" applyBorder="1"/>
    <xf numFmtId="0" fontId="19" fillId="0" borderId="4" xfId="0" applyFont="1" applyFill="1" applyBorder="1"/>
    <xf numFmtId="166" fontId="24" fillId="0" borderId="7" xfId="0" applyNumberFormat="1" applyFont="1" applyFill="1" applyBorder="1"/>
    <xf numFmtId="0" fontId="20" fillId="0" borderId="3" xfId="0" applyFont="1" applyBorder="1"/>
    <xf numFmtId="166" fontId="23" fillId="0" borderId="7" xfId="0" applyNumberFormat="1" applyFont="1" applyFill="1" applyBorder="1"/>
    <xf numFmtId="0" fontId="19" fillId="0" borderId="3" xfId="0" applyFont="1" applyFill="1" applyBorder="1" applyAlignment="1"/>
    <xf numFmtId="43" fontId="18" fillId="0" borderId="0" xfId="1" applyFont="1"/>
    <xf numFmtId="0" fontId="18" fillId="0" borderId="0" xfId="0" applyFont="1" applyAlignment="1">
      <alignment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1" fontId="21" fillId="6" borderId="3" xfId="0" applyNumberFormat="1" applyFont="1" applyFill="1" applyBorder="1" applyAlignment="1">
      <alignment horizontal="center" vertical="center"/>
    </xf>
    <xf numFmtId="1" fontId="21" fillId="6" borderId="11" xfId="0" applyNumberFormat="1" applyFont="1" applyFill="1" applyBorder="1" applyAlignment="1">
      <alignment horizontal="center" vertical="center"/>
    </xf>
    <xf numFmtId="1" fontId="21" fillId="6" borderId="4" xfId="0" applyNumberFormat="1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justify"/>
    </xf>
    <xf numFmtId="166" fontId="21" fillId="6" borderId="5" xfId="0" quotePrefix="1" applyNumberFormat="1" applyFont="1" applyFill="1" applyBorder="1" applyAlignment="1">
      <alignment horizontal="justify" vertical="center"/>
    </xf>
    <xf numFmtId="0" fontId="20" fillId="6" borderId="1" xfId="0" applyFont="1" applyFill="1" applyBorder="1" applyAlignment="1">
      <alignment horizontal="center" vertical="center"/>
    </xf>
    <xf numFmtId="164" fontId="21" fillId="6" borderId="7" xfId="2" applyNumberFormat="1" applyFont="1" applyFill="1" applyBorder="1" applyAlignment="1">
      <alignment horizontal="center" vertical="center" wrapText="1"/>
    </xf>
    <xf numFmtId="41" fontId="21" fillId="6" borderId="7" xfId="2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justify"/>
    </xf>
    <xf numFmtId="166" fontId="21" fillId="6" borderId="8" xfId="0" applyNumberFormat="1" applyFont="1" applyFill="1" applyBorder="1" applyAlignment="1">
      <alignment horizontal="justify" vertical="center"/>
    </xf>
    <xf numFmtId="0" fontId="21" fillId="0" borderId="0" xfId="0" applyFont="1"/>
    <xf numFmtId="0" fontId="20" fillId="0" borderId="11" xfId="0" applyFont="1" applyFill="1" applyBorder="1"/>
    <xf numFmtId="166" fontId="23" fillId="7" borderId="7" xfId="2" applyNumberFormat="1" applyFont="1" applyFill="1" applyBorder="1"/>
    <xf numFmtId="164" fontId="21" fillId="7" borderId="7" xfId="2" applyNumberFormat="1" applyFont="1" applyFill="1" applyBorder="1"/>
    <xf numFmtId="166" fontId="23" fillId="8" borderId="7" xfId="2" applyNumberFormat="1" applyFont="1" applyFill="1" applyBorder="1"/>
    <xf numFmtId="164" fontId="21" fillId="9" borderId="7" xfId="2" applyNumberFormat="1" applyFont="1" applyFill="1" applyBorder="1"/>
    <xf numFmtId="43" fontId="21" fillId="10" borderId="7" xfId="1" applyFont="1" applyFill="1" applyBorder="1"/>
    <xf numFmtId="166" fontId="21" fillId="10" borderId="7" xfId="0" applyNumberFormat="1" applyFont="1" applyFill="1" applyBorder="1"/>
    <xf numFmtId="0" fontId="21" fillId="0" borderId="3" xfId="0" applyFont="1" applyBorder="1"/>
    <xf numFmtId="0" fontId="25" fillId="0" borderId="11" xfId="0" applyFont="1" applyFill="1" applyBorder="1"/>
    <xf numFmtId="166" fontId="23" fillId="7" borderId="7" xfId="0" applyNumberFormat="1" applyFont="1" applyFill="1" applyBorder="1"/>
    <xf numFmtId="166" fontId="23" fillId="8" borderId="7" xfId="0" applyNumberFormat="1" applyFont="1" applyFill="1" applyBorder="1"/>
    <xf numFmtId="0" fontId="26" fillId="0" borderId="11" xfId="0" applyFont="1" applyFill="1" applyBorder="1"/>
    <xf numFmtId="166" fontId="24" fillId="7" borderId="7" xfId="0" applyNumberFormat="1" applyFont="1" applyFill="1" applyBorder="1"/>
    <xf numFmtId="164" fontId="18" fillId="7" borderId="7" xfId="2" applyNumberFormat="1" applyFont="1" applyFill="1" applyBorder="1"/>
    <xf numFmtId="166" fontId="21" fillId="7" borderId="7" xfId="0" applyNumberFormat="1" applyFont="1" applyFill="1" applyBorder="1"/>
    <xf numFmtId="0" fontId="27" fillId="0" borderId="11" xfId="0" applyFont="1" applyFill="1" applyBorder="1" applyAlignment="1">
      <alignment wrapText="1"/>
    </xf>
    <xf numFmtId="166" fontId="18" fillId="10" borderId="7" xfId="0" applyNumberFormat="1" applyFont="1" applyFill="1" applyBorder="1"/>
    <xf numFmtId="0" fontId="26" fillId="0" borderId="11" xfId="0" applyFont="1" applyBorder="1"/>
    <xf numFmtId="164" fontId="18" fillId="0" borderId="0" xfId="2" applyNumberFormat="1" applyFont="1" applyAlignment="1">
      <alignment vertical="top"/>
    </xf>
    <xf numFmtId="0" fontId="18" fillId="0" borderId="0" xfId="0" applyFont="1" applyAlignment="1">
      <alignment vertical="top"/>
    </xf>
    <xf numFmtId="166" fontId="18" fillId="0" borderId="0" xfId="1" applyNumberFormat="1" applyFont="1" applyAlignment="1">
      <alignment vertical="top"/>
    </xf>
    <xf numFmtId="42" fontId="18" fillId="0" borderId="0" xfId="0" applyNumberFormat="1" applyFont="1" applyAlignment="1">
      <alignment vertical="top"/>
    </xf>
    <xf numFmtId="1" fontId="21" fillId="6" borderId="3" xfId="0" applyNumberFormat="1" applyFont="1" applyFill="1" applyBorder="1" applyAlignment="1">
      <alignment horizontal="center"/>
    </xf>
    <xf numFmtId="1" fontId="21" fillId="6" borderId="11" xfId="0" applyNumberFormat="1" applyFont="1" applyFill="1" applyBorder="1" applyAlignment="1">
      <alignment horizontal="center"/>
    </xf>
    <xf numFmtId="1" fontId="21" fillId="6" borderId="4" xfId="0" applyNumberFormat="1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 vertical="center"/>
    </xf>
    <xf numFmtId="0" fontId="20" fillId="0" borderId="4" xfId="0" applyFont="1" applyFill="1" applyBorder="1"/>
    <xf numFmtId="166" fontId="23" fillId="7" borderId="4" xfId="0" applyNumberFormat="1" applyFont="1" applyFill="1" applyBorder="1"/>
    <xf numFmtId="166" fontId="23" fillId="8" borderId="4" xfId="0" applyNumberFormat="1" applyFont="1" applyFill="1" applyBorder="1"/>
    <xf numFmtId="0" fontId="20" fillId="0" borderId="3" xfId="0" applyFont="1" applyFill="1" applyBorder="1" applyAlignment="1"/>
    <xf numFmtId="0" fontId="20" fillId="0" borderId="4" xfId="0" applyFont="1" applyFill="1" applyBorder="1" applyAlignment="1"/>
    <xf numFmtId="166" fontId="21" fillId="8" borderId="7" xfId="0" applyNumberFormat="1" applyFont="1" applyFill="1" applyBorder="1"/>
    <xf numFmtId="166" fontId="23" fillId="10" borderId="4" xfId="0" applyNumberFormat="1" applyFont="1" applyFill="1" applyBorder="1"/>
    <xf numFmtId="0" fontId="19" fillId="0" borderId="3" xfId="0" applyFont="1" applyBorder="1"/>
    <xf numFmtId="0" fontId="19" fillId="0" borderId="4" xfId="0" applyFont="1" applyBorder="1" applyAlignment="1">
      <alignment wrapText="1"/>
    </xf>
    <xf numFmtId="166" fontId="24" fillId="7" borderId="4" xfId="0" applyNumberFormat="1" applyFont="1" applyFill="1" applyBorder="1"/>
    <xf numFmtId="164" fontId="18" fillId="9" borderId="7" xfId="2" applyNumberFormat="1" applyFont="1" applyFill="1" applyBorder="1"/>
    <xf numFmtId="0" fontId="28" fillId="0" borderId="0" xfId="0" applyFont="1"/>
    <xf numFmtId="0" fontId="29" fillId="0" borderId="3" xfId="0" applyFont="1" applyFill="1" applyBorder="1"/>
    <xf numFmtId="0" fontId="26" fillId="0" borderId="4" xfId="0" applyFont="1" applyBorder="1" applyAlignment="1">
      <alignment wrapText="1"/>
    </xf>
    <xf numFmtId="166" fontId="21" fillId="7" borderId="4" xfId="0" applyNumberFormat="1" applyFont="1" applyFill="1" applyBorder="1"/>
    <xf numFmtId="166" fontId="21" fillId="8" borderId="4" xfId="0" applyNumberFormat="1" applyFont="1" applyFill="1" applyBorder="1"/>
    <xf numFmtId="43" fontId="21" fillId="0" borderId="0" xfId="0" applyNumberFormat="1" applyFont="1"/>
    <xf numFmtId="0" fontId="19" fillId="0" borderId="4" xfId="0" applyFont="1" applyBorder="1" applyAlignment="1"/>
    <xf numFmtId="166" fontId="30" fillId="11" borderId="4" xfId="0" applyNumberFormat="1" applyFont="1" applyFill="1" applyBorder="1"/>
    <xf numFmtId="166" fontId="30" fillId="11" borderId="7" xfId="0" applyNumberFormat="1" applyFont="1" applyFill="1" applyBorder="1"/>
    <xf numFmtId="166" fontId="24" fillId="11" borderId="4" xfId="0" applyNumberFormat="1" applyFont="1" applyFill="1" applyBorder="1"/>
    <xf numFmtId="166" fontId="24" fillId="11" borderId="7" xfId="0" applyNumberFormat="1" applyFont="1" applyFill="1" applyBorder="1"/>
    <xf numFmtId="0" fontId="20" fillId="0" borderId="3" xfId="0" applyFont="1" applyBorder="1" applyAlignment="1"/>
    <xf numFmtId="164" fontId="23" fillId="7" borderId="7" xfId="2" applyNumberFormat="1" applyFont="1" applyFill="1" applyBorder="1"/>
    <xf numFmtId="0" fontId="31" fillId="0" borderId="4" xfId="0" applyFont="1" applyBorder="1" applyAlignment="1">
      <alignment vertical="top" wrapText="1"/>
    </xf>
    <xf numFmtId="166" fontId="24" fillId="7" borderId="4" xfId="0" applyNumberFormat="1" applyFont="1" applyFill="1" applyBorder="1" applyAlignment="1">
      <alignment vertical="top" wrapText="1"/>
    </xf>
    <xf numFmtId="166" fontId="24" fillId="8" borderId="4" xfId="0" applyNumberFormat="1" applyFont="1" applyFill="1" applyBorder="1" applyAlignment="1">
      <alignment vertical="top" wrapText="1"/>
    </xf>
    <xf numFmtId="0" fontId="25" fillId="0" borderId="3" xfId="0" applyFont="1" applyBorder="1" applyAlignment="1"/>
    <xf numFmtId="166" fontId="23" fillId="7" borderId="4" xfId="0" applyNumberFormat="1" applyFont="1" applyFill="1" applyBorder="1" applyAlignment="1">
      <alignment vertical="top" wrapText="1"/>
    </xf>
    <xf numFmtId="166" fontId="23" fillId="8" borderId="4" xfId="0" applyNumberFormat="1" applyFont="1" applyFill="1" applyBorder="1" applyAlignment="1">
      <alignment vertical="top" wrapText="1"/>
    </xf>
    <xf numFmtId="0" fontId="23" fillId="0" borderId="0" xfId="0" applyFont="1"/>
    <xf numFmtId="0" fontId="32" fillId="0" borderId="4" xfId="0" applyFont="1" applyBorder="1"/>
    <xf numFmtId="166" fontId="24" fillId="9" borderId="4" xfId="0" applyNumberFormat="1" applyFont="1" applyFill="1" applyBorder="1" applyAlignment="1">
      <alignment vertical="top" wrapText="1"/>
    </xf>
    <xf numFmtId="164" fontId="32" fillId="7" borderId="7" xfId="2" applyNumberFormat="1" applyFont="1" applyFill="1" applyBorder="1"/>
    <xf numFmtId="164" fontId="32" fillId="9" borderId="7" xfId="2" applyNumberFormat="1" applyFont="1" applyFill="1" applyBorder="1"/>
    <xf numFmtId="0" fontId="32" fillId="0" borderId="0" xfId="0" applyFont="1"/>
    <xf numFmtId="0" fontId="26" fillId="0" borderId="3" xfId="0" applyFont="1" applyFill="1" applyBorder="1"/>
    <xf numFmtId="164" fontId="23" fillId="9" borderId="7" xfId="2" applyNumberFormat="1" applyFont="1" applyFill="1" applyBorder="1"/>
    <xf numFmtId="0" fontId="32" fillId="0" borderId="4" xfId="0" applyFont="1" applyBorder="1" applyAlignment="1">
      <alignment vertical="top"/>
    </xf>
    <xf numFmtId="0" fontId="26" fillId="0" borderId="4" xfId="0" applyFont="1" applyBorder="1" applyAlignment="1"/>
    <xf numFmtId="0" fontId="29" fillId="0" borderId="4" xfId="0" quotePrefix="1" applyFont="1" applyBorder="1" applyAlignment="1"/>
    <xf numFmtId="166" fontId="23" fillId="10" borderId="4" xfId="0" applyNumberFormat="1" applyFont="1" applyFill="1" applyBorder="1" applyAlignment="1">
      <alignment vertical="top" wrapText="1"/>
    </xf>
    <xf numFmtId="166" fontId="21" fillId="7" borderId="4" xfId="0" applyNumberFormat="1" applyFont="1" applyFill="1" applyBorder="1" applyAlignment="1">
      <alignment vertical="top" wrapText="1"/>
    </xf>
    <xf numFmtId="166" fontId="21" fillId="8" borderId="4" xfId="0" applyNumberFormat="1" applyFont="1" applyFill="1" applyBorder="1" applyAlignment="1">
      <alignment vertical="top" wrapText="1"/>
    </xf>
    <xf numFmtId="166" fontId="21" fillId="10" borderId="4" xfId="0" applyNumberFormat="1" applyFont="1" applyFill="1" applyBorder="1" applyAlignment="1">
      <alignment vertical="top" wrapText="1"/>
    </xf>
    <xf numFmtId="0" fontId="26" fillId="0" borderId="3" xfId="0" applyFont="1" applyBorder="1" applyAlignment="1"/>
    <xf numFmtId="0" fontId="26" fillId="0" borderId="4" xfId="0" quotePrefix="1" applyFont="1" applyBorder="1"/>
    <xf numFmtId="0" fontId="26" fillId="0" borderId="3" xfId="0" quotePrefix="1" applyFont="1" applyBorder="1" applyAlignment="1"/>
    <xf numFmtId="166" fontId="32" fillId="7" borderId="4" xfId="0" applyNumberFormat="1" applyFont="1" applyFill="1" applyBorder="1" applyAlignment="1">
      <alignment vertical="top" wrapText="1"/>
    </xf>
    <xf numFmtId="166" fontId="32" fillId="8" borderId="4" xfId="0" applyNumberFormat="1" applyFont="1" applyFill="1" applyBorder="1" applyAlignment="1">
      <alignment vertical="top" wrapText="1"/>
    </xf>
    <xf numFmtId="166" fontId="32" fillId="10" borderId="7" xfId="0" applyNumberFormat="1" applyFont="1" applyFill="1" applyBorder="1"/>
    <xf numFmtId="0" fontId="26" fillId="0" borderId="4" xfId="0" applyFont="1" applyBorder="1"/>
    <xf numFmtId="0" fontId="23" fillId="0" borderId="3" xfId="0" applyFont="1" applyBorder="1"/>
    <xf numFmtId="0" fontId="25" fillId="0" borderId="4" xfId="0" applyFont="1" applyFill="1" applyBorder="1" applyAlignment="1"/>
    <xf numFmtId="166" fontId="23" fillId="7" borderId="7" xfId="0" applyNumberFormat="1" applyFont="1" applyFill="1" applyBorder="1" applyAlignment="1">
      <alignment vertical="top" wrapText="1"/>
    </xf>
    <xf numFmtId="166" fontId="23" fillId="8" borderId="7" xfId="0" applyNumberFormat="1" applyFont="1" applyFill="1" applyBorder="1" applyAlignment="1">
      <alignment vertical="top" wrapText="1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166" fontId="23" fillId="7" borderId="4" xfId="0" applyNumberFormat="1" applyFont="1" applyFill="1" applyBorder="1" applyAlignment="1">
      <alignment vertical="center" wrapText="1"/>
    </xf>
    <xf numFmtId="164" fontId="23" fillId="7" borderId="7" xfId="2" applyNumberFormat="1" applyFont="1" applyFill="1" applyBorder="1" applyAlignment="1">
      <alignment vertical="center"/>
    </xf>
    <xf numFmtId="166" fontId="23" fillId="8" borderId="4" xfId="0" applyNumberFormat="1" applyFont="1" applyFill="1" applyBorder="1" applyAlignment="1">
      <alignment vertical="center" wrapText="1"/>
    </xf>
    <xf numFmtId="164" fontId="23" fillId="9" borderId="7" xfId="2" applyNumberFormat="1" applyFont="1" applyFill="1" applyBorder="1" applyAlignment="1">
      <alignment vertical="center"/>
    </xf>
    <xf numFmtId="0" fontId="21" fillId="0" borderId="0" xfId="0" applyFont="1" applyBorder="1"/>
    <xf numFmtId="0" fontId="25" fillId="0" borderId="0" xfId="0" applyFont="1" applyFill="1" applyBorder="1" applyAlignment="1"/>
    <xf numFmtId="166" fontId="30" fillId="7" borderId="0" xfId="0" applyNumberFormat="1" applyFont="1" applyFill="1" applyBorder="1" applyAlignment="1">
      <alignment vertical="top" wrapText="1"/>
    </xf>
    <xf numFmtId="164" fontId="30" fillId="7" borderId="0" xfId="2" applyNumberFormat="1" applyFont="1" applyFill="1" applyBorder="1"/>
    <xf numFmtId="166" fontId="30" fillId="8" borderId="0" xfId="0" applyNumberFormat="1" applyFont="1" applyFill="1" applyBorder="1" applyAlignment="1">
      <alignment vertical="top" wrapText="1"/>
    </xf>
    <xf numFmtId="164" fontId="30" fillId="9" borderId="0" xfId="2" applyNumberFormat="1" applyFont="1" applyFill="1" applyBorder="1"/>
    <xf numFmtId="166" fontId="18" fillId="10" borderId="0" xfId="0" applyNumberFormat="1" applyFont="1" applyFill="1" applyBorder="1"/>
    <xf numFmtId="0" fontId="23" fillId="0" borderId="7" xfId="0" applyFont="1" applyBorder="1"/>
    <xf numFmtId="0" fontId="23" fillId="0" borderId="7" xfId="0" applyFont="1" applyFill="1" applyBorder="1" applyAlignment="1"/>
    <xf numFmtId="0" fontId="21" fillId="0" borderId="7" xfId="0" applyFont="1" applyBorder="1"/>
    <xf numFmtId="0" fontId="26" fillId="0" borderId="7" xfId="0" quotePrefix="1" applyFont="1" applyFill="1" applyBorder="1" applyAlignment="1"/>
    <xf numFmtId="0" fontId="25" fillId="0" borderId="7" xfId="0" applyFont="1" applyFill="1" applyBorder="1" applyAlignment="1"/>
    <xf numFmtId="166" fontId="30" fillId="7" borderId="7" xfId="0" applyNumberFormat="1" applyFont="1" applyFill="1" applyBorder="1" applyAlignment="1">
      <alignment vertical="top" wrapText="1"/>
    </xf>
    <xf numFmtId="164" fontId="30" fillId="7" borderId="7" xfId="2" applyNumberFormat="1" applyFont="1" applyFill="1" applyBorder="1"/>
    <xf numFmtId="166" fontId="30" fillId="8" borderId="7" xfId="0" applyNumberFormat="1" applyFont="1" applyFill="1" applyBorder="1" applyAlignment="1">
      <alignment vertical="top" wrapText="1"/>
    </xf>
    <xf numFmtId="0" fontId="23" fillId="0" borderId="10" xfId="0" applyFont="1" applyBorder="1"/>
    <xf numFmtId="0" fontId="23" fillId="0" borderId="10" xfId="0" applyFont="1" applyFill="1" applyBorder="1" applyAlignment="1"/>
    <xf numFmtId="166" fontId="23" fillId="7" borderId="13" xfId="0" applyNumberFormat="1" applyFont="1" applyFill="1" applyBorder="1" applyAlignment="1">
      <alignment vertical="top" wrapText="1"/>
    </xf>
    <xf numFmtId="164" fontId="23" fillId="7" borderId="10" xfId="2" applyNumberFormat="1" applyFont="1" applyFill="1" applyBorder="1"/>
    <xf numFmtId="166" fontId="23" fillId="8" borderId="13" xfId="0" applyNumberFormat="1" applyFont="1" applyFill="1" applyBorder="1" applyAlignment="1">
      <alignment vertical="top" wrapText="1"/>
    </xf>
    <xf numFmtId="0" fontId="23" fillId="0" borderId="0" xfId="0" applyFont="1" applyBorder="1"/>
    <xf numFmtId="0" fontId="23" fillId="0" borderId="0" xfId="0" applyFont="1" applyFill="1" applyBorder="1" applyAlignment="1"/>
    <xf numFmtId="166" fontId="23" fillId="7" borderId="0" xfId="0" applyNumberFormat="1" applyFont="1" applyFill="1" applyBorder="1" applyAlignment="1">
      <alignment vertical="top" wrapText="1"/>
    </xf>
    <xf numFmtId="164" fontId="23" fillId="7" borderId="0" xfId="2" applyNumberFormat="1" applyFont="1" applyFill="1" applyBorder="1"/>
    <xf numFmtId="166" fontId="23" fillId="0" borderId="0" xfId="0" applyNumberFormat="1" applyFont="1" applyFill="1" applyBorder="1" applyAlignment="1">
      <alignment vertical="top" wrapText="1"/>
    </xf>
    <xf numFmtId="164" fontId="23" fillId="0" borderId="0" xfId="2" applyNumberFormat="1" applyFont="1" applyFill="1" applyBorder="1"/>
    <xf numFmtId="43" fontId="21" fillId="0" borderId="0" xfId="1" applyFont="1" applyFill="1" applyBorder="1"/>
    <xf numFmtId="0" fontId="19" fillId="0" borderId="0" xfId="0" applyFont="1" applyFill="1" applyBorder="1"/>
    <xf numFmtId="0" fontId="27" fillId="0" borderId="0" xfId="0" quotePrefix="1" applyFont="1" applyFill="1" applyBorder="1"/>
    <xf numFmtId="166" fontId="24" fillId="0" borderId="0" xfId="0" applyNumberFormat="1" applyFont="1" applyFill="1" applyBorder="1"/>
    <xf numFmtId="0" fontId="20" fillId="6" borderId="5" xfId="0" applyFont="1" applyFill="1" applyBorder="1" applyAlignment="1">
      <alignment horizontal="center" vertical="center"/>
    </xf>
    <xf numFmtId="0" fontId="21" fillId="6" borderId="7" xfId="0" applyNumberFormat="1" applyFont="1" applyFill="1" applyBorder="1" applyAlignment="1">
      <alignment horizontal="center"/>
    </xf>
    <xf numFmtId="0" fontId="21" fillId="6" borderId="7" xfId="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6" fontId="21" fillId="0" borderId="0" xfId="1" applyNumberFormat="1" applyFont="1" applyAlignment="1">
      <alignment vertical="top"/>
    </xf>
    <xf numFmtId="166" fontId="21" fillId="0" borderId="0" xfId="0" applyNumberFormat="1" applyFont="1"/>
    <xf numFmtId="0" fontId="20" fillId="6" borderId="8" xfId="0" applyFont="1" applyFill="1" applyBorder="1" applyAlignment="1">
      <alignment horizontal="center" vertical="center"/>
    </xf>
    <xf numFmtId="166" fontId="21" fillId="6" borderId="7" xfId="0" applyNumberFormat="1" applyFont="1" applyFill="1" applyBorder="1" applyAlignment="1">
      <alignment horizontal="center"/>
    </xf>
    <xf numFmtId="166" fontId="21" fillId="6" borderId="7" xfId="0" applyNumberFormat="1" applyFont="1" applyFill="1" applyBorder="1" applyAlignment="1">
      <alignment horizontal="center" wrapText="1"/>
    </xf>
    <xf numFmtId="164" fontId="21" fillId="6" borderId="7" xfId="2" applyNumberFormat="1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7" xfId="0" applyFont="1" applyBorder="1" applyAlignment="1">
      <alignment horizontal="left" indent="1"/>
    </xf>
    <xf numFmtId="166" fontId="33" fillId="0" borderId="7" xfId="0" applyNumberFormat="1" applyFont="1" applyBorder="1" applyAlignment="1">
      <alignment horizontal="right"/>
    </xf>
    <xf numFmtId="166" fontId="18" fillId="0" borderId="7" xfId="0" applyNumberFormat="1" applyFont="1" applyBorder="1" applyAlignment="1">
      <alignment horizontal="right" wrapText="1"/>
    </xf>
    <xf numFmtId="164" fontId="18" fillId="0" borderId="7" xfId="2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166" fontId="18" fillId="0" borderId="7" xfId="0" applyNumberFormat="1" applyFont="1" applyBorder="1" applyAlignment="1">
      <alignment horizontal="right" vertical="top"/>
    </xf>
    <xf numFmtId="164" fontId="18" fillId="0" borderId="7" xfId="2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0" fontId="20" fillId="0" borderId="7" xfId="0" applyFont="1" applyBorder="1"/>
    <xf numFmtId="166" fontId="21" fillId="0" borderId="7" xfId="0" applyNumberFormat="1" applyFont="1" applyBorder="1" applyAlignment="1">
      <alignment horizontal="right" vertical="top"/>
    </xf>
    <xf numFmtId="164" fontId="21" fillId="0" borderId="7" xfId="2" applyNumberFormat="1" applyFont="1" applyBorder="1" applyAlignment="1">
      <alignment horizontal="right" vertical="top"/>
    </xf>
    <xf numFmtId="166" fontId="21" fillId="0" borderId="0" xfId="0" applyNumberFormat="1" applyFont="1" applyBorder="1" applyAlignment="1">
      <alignment horizontal="right" vertical="top"/>
    </xf>
    <xf numFmtId="164" fontId="21" fillId="0" borderId="0" xfId="2" applyNumberFormat="1" applyFont="1"/>
    <xf numFmtId="166" fontId="21" fillId="0" borderId="0" xfId="1" applyNumberFormat="1" applyFont="1"/>
    <xf numFmtId="166" fontId="18" fillId="0" borderId="0" xfId="1" applyNumberFormat="1" applyFont="1"/>
    <xf numFmtId="164" fontId="34" fillId="0" borderId="0" xfId="2" applyNumberFormat="1" applyFont="1"/>
    <xf numFmtId="0" fontId="34" fillId="0" borderId="0" xfId="0" applyFont="1"/>
    <xf numFmtId="166" fontId="34" fillId="0" borderId="0" xfId="1" applyNumberFormat="1" applyFont="1"/>
    <xf numFmtId="166" fontId="34" fillId="0" borderId="0" xfId="0" applyNumberFormat="1" applyFont="1"/>
    <xf numFmtId="164" fontId="21" fillId="0" borderId="0" xfId="2" applyNumberFormat="1" applyFont="1" applyAlignment="1">
      <alignment vertical="top"/>
    </xf>
    <xf numFmtId="0" fontId="21" fillId="0" borderId="0" xfId="0" applyFont="1" applyAlignment="1">
      <alignment vertical="top"/>
    </xf>
    <xf numFmtId="166" fontId="21" fillId="0" borderId="0" xfId="0" applyNumberFormat="1" applyFont="1" applyAlignment="1">
      <alignment vertical="top"/>
    </xf>
    <xf numFmtId="166" fontId="18" fillId="0" borderId="0" xfId="0" applyNumberFormat="1" applyFont="1" applyAlignment="1">
      <alignment vertical="top"/>
    </xf>
    <xf numFmtId="41" fontId="18" fillId="0" borderId="0" xfId="2" applyFont="1" applyAlignment="1">
      <alignment vertical="top"/>
    </xf>
    <xf numFmtId="43" fontId="19" fillId="0" borderId="0" xfId="1" applyFont="1"/>
  </cellXfs>
  <cellStyles count="4">
    <cellStyle name="Comma" xfId="1" builtinId="3"/>
    <cellStyle name="Comma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han%20web%202019\CALK%20EVLAP%20DISPARBUD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han%20web%202019\CALK%20EVLAP%20DISPARBUD%202018%20edit%20tuti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CA DULU"/>
      <sheetName val="2.ISIAN DATA SKPD"/>
      <sheetName val="3.LRA"/>
      <sheetName val="4.NERACA"/>
      <sheetName val="5.LO"/>
      <sheetName val="6.LPE"/>
      <sheetName val="SAMPUL"/>
      <sheetName val="Depan"/>
      <sheetName val="Template LRA"/>
      <sheetName val="Template Neraca"/>
      <sheetName val="Template LO"/>
      <sheetName val="Template LPE"/>
      <sheetName val="Calk Umum"/>
      <sheetName val="Sheet1"/>
    </sheetNames>
    <sheetDataSet>
      <sheetData sheetId="0"/>
      <sheetData sheetId="1">
        <row r="2">
          <cell r="D2" t="str">
            <v>Dinas Pariwisata Dan Kebudayaan</v>
          </cell>
        </row>
        <row r="8">
          <cell r="D8" t="str">
            <v>31 Desember 2018</v>
          </cell>
        </row>
        <row r="11">
          <cell r="D11">
            <v>2018</v>
          </cell>
        </row>
        <row r="12">
          <cell r="D12">
            <v>2017</v>
          </cell>
        </row>
        <row r="13">
          <cell r="D13" t="str">
            <v>Drs. One Andang Wardoyo,M.Si</v>
          </cell>
        </row>
        <row r="14">
          <cell r="D14" t="str">
            <v>19680925 198803 1 003</v>
          </cell>
        </row>
        <row r="19">
          <cell r="D19" t="str">
            <v>15 Februari 2019</v>
          </cell>
        </row>
      </sheetData>
      <sheetData sheetId="2">
        <row r="18">
          <cell r="C18" t="str">
            <v xml:space="preserve">PENDAPATAN </v>
          </cell>
          <cell r="D18">
            <v>3828929</v>
          </cell>
          <cell r="E18">
            <v>12984000</v>
          </cell>
          <cell r="I18">
            <v>3742363000</v>
          </cell>
        </row>
        <row r="19">
          <cell r="C19" t="str">
            <v>PENDAPATAN ASLI DAERAH</v>
          </cell>
          <cell r="D19">
            <v>3828929</v>
          </cell>
          <cell r="E19">
            <v>12984000</v>
          </cell>
          <cell r="I19">
            <v>3742363000</v>
          </cell>
        </row>
        <row r="20">
          <cell r="C20" t="str">
            <v>Pajak Daerah</v>
          </cell>
          <cell r="D20">
            <v>0</v>
          </cell>
          <cell r="E20">
            <v>0</v>
          </cell>
          <cell r="I20">
            <v>0</v>
          </cell>
        </row>
        <row r="21">
          <cell r="C21" t="str">
            <v>Retribusi Daerah</v>
          </cell>
          <cell r="D21">
            <v>3828929</v>
          </cell>
          <cell r="E21">
            <v>12984000</v>
          </cell>
          <cell r="I21">
            <v>3742363000</v>
          </cell>
        </row>
        <row r="22">
          <cell r="C22" t="str">
            <v>Hasil Pengelolaan Kekayaan Daerah Yang Dipisahkan</v>
          </cell>
          <cell r="D22">
            <v>0</v>
          </cell>
          <cell r="I22">
            <v>0</v>
          </cell>
        </row>
        <row r="23">
          <cell r="C23" t="str">
            <v>Lain-lain PAD yang sah</v>
          </cell>
          <cell r="D23">
            <v>0</v>
          </cell>
          <cell r="E23">
            <v>0</v>
          </cell>
          <cell r="I23">
            <v>0</v>
          </cell>
        </row>
        <row r="24">
          <cell r="C24" t="str">
            <v>Hasil Penjualan Aset Yang Tidak Dipisahkan</v>
          </cell>
          <cell r="D24">
            <v>0</v>
          </cell>
          <cell r="I24">
            <v>0</v>
          </cell>
        </row>
        <row r="25">
          <cell r="C25" t="str">
            <v>PENDAPATAN TRANSFER</v>
          </cell>
          <cell r="D25">
            <v>0</v>
          </cell>
          <cell r="E25">
            <v>0</v>
          </cell>
          <cell r="I25">
            <v>0</v>
          </cell>
        </row>
        <row r="26">
          <cell r="C26" t="str">
            <v>Transfer Pemerintah Pusat ( Dana Perimbangan)</v>
          </cell>
          <cell r="D26">
            <v>0</v>
          </cell>
          <cell r="E26">
            <v>0</v>
          </cell>
          <cell r="I26">
            <v>0</v>
          </cell>
        </row>
        <row r="27">
          <cell r="C27" t="str">
            <v>Transfer Pemerintah Pusat Lainnya</v>
          </cell>
          <cell r="D27">
            <v>0</v>
          </cell>
          <cell r="E27">
            <v>0</v>
          </cell>
          <cell r="I27">
            <v>0</v>
          </cell>
        </row>
        <row r="29">
          <cell r="C29" t="str">
            <v>LAIN-LAIN PENDAPATAN YANG SAH</v>
          </cell>
          <cell r="D29">
            <v>0</v>
          </cell>
          <cell r="E29">
            <v>0</v>
          </cell>
          <cell r="I29">
            <v>0</v>
          </cell>
        </row>
        <row r="30">
          <cell r="C30" t="str">
            <v>Pendapatan Hibah</v>
          </cell>
          <cell r="D30">
            <v>0</v>
          </cell>
          <cell r="E30">
            <v>0</v>
          </cell>
          <cell r="I30">
            <v>0</v>
          </cell>
        </row>
        <row r="31">
          <cell r="C31" t="str">
            <v>Pendapatan Dana darurat</v>
          </cell>
          <cell r="D31">
            <v>0</v>
          </cell>
          <cell r="E31">
            <v>0</v>
          </cell>
          <cell r="I31">
            <v>0</v>
          </cell>
        </row>
        <row r="32">
          <cell r="C32" t="str">
            <v>Pendapatan Lainnya</v>
          </cell>
          <cell r="D32">
            <v>0</v>
          </cell>
          <cell r="E32">
            <v>0</v>
          </cell>
          <cell r="I32">
            <v>0</v>
          </cell>
        </row>
        <row r="37">
          <cell r="C37" t="str">
            <v xml:space="preserve">BELANJA </v>
          </cell>
        </row>
        <row r="38">
          <cell r="C38" t="str">
            <v>BELANJA OPERASI</v>
          </cell>
        </row>
        <row r="39">
          <cell r="C39" t="str">
            <v>Belanja Pegawai</v>
          </cell>
          <cell r="D39">
            <v>4598610078</v>
          </cell>
          <cell r="E39">
            <v>4064787469</v>
          </cell>
          <cell r="I39">
            <v>3809977007</v>
          </cell>
        </row>
        <row r="47">
          <cell r="C47" t="str">
            <v xml:space="preserve">Belanja Barang </v>
          </cell>
          <cell r="D47">
            <v>7324372718</v>
          </cell>
          <cell r="E47">
            <v>5597335161</v>
          </cell>
          <cell r="I47">
            <v>4960676428</v>
          </cell>
        </row>
        <row r="68">
          <cell r="C68" t="str">
            <v>BELANJA MODAL</v>
          </cell>
        </row>
        <row r="69">
          <cell r="C69" t="str">
            <v>Belanja Tanah</v>
          </cell>
          <cell r="D69">
            <v>3000000000</v>
          </cell>
          <cell r="E69">
            <v>2892437048</v>
          </cell>
          <cell r="I69">
            <v>0</v>
          </cell>
        </row>
        <row r="72">
          <cell r="C72" t="str">
            <v>Belanja Peralatan dan Mesin</v>
          </cell>
          <cell r="D72">
            <v>394600000</v>
          </cell>
          <cell r="E72">
            <v>362499500</v>
          </cell>
          <cell r="I72">
            <v>12870000</v>
          </cell>
        </row>
        <row r="82">
          <cell r="C82" t="str">
            <v>Belanja Gedung dan Bangunan</v>
          </cell>
          <cell r="D82">
            <v>12433536000</v>
          </cell>
          <cell r="E82">
            <v>12367266028</v>
          </cell>
          <cell r="I82">
            <v>2182568000</v>
          </cell>
        </row>
        <row r="87">
          <cell r="C87" t="str">
            <v xml:space="preserve">Belanja Jalan, Irigasi dan Jaringan </v>
          </cell>
          <cell r="D87">
            <v>0</v>
          </cell>
          <cell r="E87">
            <v>0</v>
          </cell>
          <cell r="I87">
            <v>293128000</v>
          </cell>
        </row>
        <row r="91">
          <cell r="C91" t="str">
            <v>Belanja Aset Tetap Lainnya</v>
          </cell>
          <cell r="D91">
            <v>0</v>
          </cell>
          <cell r="E91">
            <v>0</v>
          </cell>
          <cell r="I91">
            <v>0</v>
          </cell>
        </row>
        <row r="95">
          <cell r="C95" t="str">
            <v>Belanja Aset Lainnya</v>
          </cell>
          <cell r="D95">
            <v>70000000</v>
          </cell>
          <cell r="E95">
            <v>67045000000</v>
          </cell>
          <cell r="I95">
            <v>0</v>
          </cell>
        </row>
        <row r="97">
          <cell r="C97" t="str">
            <v>BELANJA TAK TERDUGA</v>
          </cell>
          <cell r="D97">
            <v>0</v>
          </cell>
          <cell r="E97">
            <v>0</v>
          </cell>
          <cell r="I97">
            <v>0</v>
          </cell>
        </row>
        <row r="98">
          <cell r="C98" t="str">
            <v>TRANSFER</v>
          </cell>
          <cell r="D98">
            <v>0</v>
          </cell>
          <cell r="E98">
            <v>0</v>
          </cell>
          <cell r="I98">
            <v>0</v>
          </cell>
        </row>
        <row r="103">
          <cell r="D103">
            <v>0</v>
          </cell>
          <cell r="E103">
            <v>0</v>
          </cell>
          <cell r="I103">
            <v>0</v>
          </cell>
        </row>
        <row r="104">
          <cell r="D104">
            <v>0</v>
          </cell>
          <cell r="E104">
            <v>0</v>
          </cell>
          <cell r="I104">
            <v>0</v>
          </cell>
        </row>
        <row r="105">
          <cell r="D105">
            <v>0</v>
          </cell>
          <cell r="E105">
            <v>0</v>
          </cell>
          <cell r="I105">
            <v>0</v>
          </cell>
        </row>
        <row r="106">
          <cell r="D106">
            <v>0</v>
          </cell>
          <cell r="E106">
            <v>0</v>
          </cell>
          <cell r="I106">
            <v>0</v>
          </cell>
        </row>
        <row r="110">
          <cell r="D110">
            <v>0</v>
          </cell>
          <cell r="E110">
            <v>0</v>
          </cell>
          <cell r="I110">
            <v>0</v>
          </cell>
        </row>
        <row r="111">
          <cell r="D111">
            <v>0</v>
          </cell>
          <cell r="E111">
            <v>0</v>
          </cell>
          <cell r="I111">
            <v>0</v>
          </cell>
        </row>
        <row r="112">
          <cell r="D112">
            <v>0</v>
          </cell>
          <cell r="E112">
            <v>0</v>
          </cell>
          <cell r="I11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CA DULU"/>
      <sheetName val="3.LRA"/>
      <sheetName val="2.ISIAN DATA SKPD"/>
      <sheetName val="4.NERACA"/>
      <sheetName val="5.LO"/>
      <sheetName val="6.LPE"/>
      <sheetName val="SAMPUL"/>
      <sheetName val="Depan"/>
      <sheetName val="Template LRA"/>
      <sheetName val="Template Neraca"/>
      <sheetName val="Template LO"/>
      <sheetName val="Template LPE"/>
      <sheetName val="Calk Umum"/>
      <sheetName val="Sheet1"/>
    </sheetNames>
    <sheetDataSet>
      <sheetData sheetId="0" refreshError="1"/>
      <sheetData sheetId="1" refreshError="1"/>
      <sheetData sheetId="2" refreshError="1">
        <row r="8">
          <cell r="D8" t="str">
            <v>31 Desember 2018</v>
          </cell>
        </row>
        <row r="9">
          <cell r="D9" t="str">
            <v>31 Desember 2017</v>
          </cell>
        </row>
        <row r="11">
          <cell r="D11">
            <v>2018</v>
          </cell>
        </row>
        <row r="12">
          <cell r="D12">
            <v>2017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K12" sqref="K12"/>
    </sheetView>
  </sheetViews>
  <sheetFormatPr defaultRowHeight="16.5" x14ac:dyDescent="0.3"/>
  <cols>
    <col min="1" max="1" width="31.5703125" style="3" customWidth="1"/>
    <col min="2" max="2" width="19.28515625" style="4" bestFit="1" customWidth="1"/>
    <col min="3" max="3" width="19.28515625" style="5" bestFit="1" customWidth="1"/>
    <col min="4" max="4" width="8.7109375" style="3" customWidth="1"/>
    <col min="5" max="5" width="18.5703125" style="6" customWidth="1"/>
    <col min="6" max="256" width="9.140625" style="2"/>
    <col min="257" max="257" width="31.5703125" style="2" customWidth="1"/>
    <col min="258" max="259" width="19.28515625" style="2" bestFit="1" customWidth="1"/>
    <col min="260" max="260" width="8.7109375" style="2" customWidth="1"/>
    <col min="261" max="261" width="18.5703125" style="2" customWidth="1"/>
    <col min="262" max="512" width="9.140625" style="2"/>
    <col min="513" max="513" width="31.5703125" style="2" customWidth="1"/>
    <col min="514" max="515" width="19.28515625" style="2" bestFit="1" customWidth="1"/>
    <col min="516" max="516" width="8.7109375" style="2" customWidth="1"/>
    <col min="517" max="517" width="18.5703125" style="2" customWidth="1"/>
    <col min="518" max="768" width="9.140625" style="2"/>
    <col min="769" max="769" width="31.5703125" style="2" customWidth="1"/>
    <col min="770" max="771" width="19.28515625" style="2" bestFit="1" customWidth="1"/>
    <col min="772" max="772" width="8.7109375" style="2" customWidth="1"/>
    <col min="773" max="773" width="18.5703125" style="2" customWidth="1"/>
    <col min="774" max="1024" width="9.140625" style="2"/>
    <col min="1025" max="1025" width="31.5703125" style="2" customWidth="1"/>
    <col min="1026" max="1027" width="19.28515625" style="2" bestFit="1" customWidth="1"/>
    <col min="1028" max="1028" width="8.7109375" style="2" customWidth="1"/>
    <col min="1029" max="1029" width="18.5703125" style="2" customWidth="1"/>
    <col min="1030" max="1280" width="9.140625" style="2"/>
    <col min="1281" max="1281" width="31.5703125" style="2" customWidth="1"/>
    <col min="1282" max="1283" width="19.28515625" style="2" bestFit="1" customWidth="1"/>
    <col min="1284" max="1284" width="8.7109375" style="2" customWidth="1"/>
    <col min="1285" max="1285" width="18.5703125" style="2" customWidth="1"/>
    <col min="1286" max="1536" width="9.140625" style="2"/>
    <col min="1537" max="1537" width="31.5703125" style="2" customWidth="1"/>
    <col min="1538" max="1539" width="19.28515625" style="2" bestFit="1" customWidth="1"/>
    <col min="1540" max="1540" width="8.7109375" style="2" customWidth="1"/>
    <col min="1541" max="1541" width="18.5703125" style="2" customWidth="1"/>
    <col min="1542" max="1792" width="9.140625" style="2"/>
    <col min="1793" max="1793" width="31.5703125" style="2" customWidth="1"/>
    <col min="1794" max="1795" width="19.28515625" style="2" bestFit="1" customWidth="1"/>
    <col min="1796" max="1796" width="8.7109375" style="2" customWidth="1"/>
    <col min="1797" max="1797" width="18.5703125" style="2" customWidth="1"/>
    <col min="1798" max="2048" width="9.140625" style="2"/>
    <col min="2049" max="2049" width="31.5703125" style="2" customWidth="1"/>
    <col min="2050" max="2051" width="19.28515625" style="2" bestFit="1" customWidth="1"/>
    <col min="2052" max="2052" width="8.7109375" style="2" customWidth="1"/>
    <col min="2053" max="2053" width="18.5703125" style="2" customWidth="1"/>
    <col min="2054" max="2304" width="9.140625" style="2"/>
    <col min="2305" max="2305" width="31.5703125" style="2" customWidth="1"/>
    <col min="2306" max="2307" width="19.28515625" style="2" bestFit="1" customWidth="1"/>
    <col min="2308" max="2308" width="8.7109375" style="2" customWidth="1"/>
    <col min="2309" max="2309" width="18.5703125" style="2" customWidth="1"/>
    <col min="2310" max="2560" width="9.140625" style="2"/>
    <col min="2561" max="2561" width="31.5703125" style="2" customWidth="1"/>
    <col min="2562" max="2563" width="19.28515625" style="2" bestFit="1" customWidth="1"/>
    <col min="2564" max="2564" width="8.7109375" style="2" customWidth="1"/>
    <col min="2565" max="2565" width="18.5703125" style="2" customWidth="1"/>
    <col min="2566" max="2816" width="9.140625" style="2"/>
    <col min="2817" max="2817" width="31.5703125" style="2" customWidth="1"/>
    <col min="2818" max="2819" width="19.28515625" style="2" bestFit="1" customWidth="1"/>
    <col min="2820" max="2820" width="8.7109375" style="2" customWidth="1"/>
    <col min="2821" max="2821" width="18.5703125" style="2" customWidth="1"/>
    <col min="2822" max="3072" width="9.140625" style="2"/>
    <col min="3073" max="3073" width="31.5703125" style="2" customWidth="1"/>
    <col min="3074" max="3075" width="19.28515625" style="2" bestFit="1" customWidth="1"/>
    <col min="3076" max="3076" width="8.7109375" style="2" customWidth="1"/>
    <col min="3077" max="3077" width="18.5703125" style="2" customWidth="1"/>
    <col min="3078" max="3328" width="9.140625" style="2"/>
    <col min="3329" max="3329" width="31.5703125" style="2" customWidth="1"/>
    <col min="3330" max="3331" width="19.28515625" style="2" bestFit="1" customWidth="1"/>
    <col min="3332" max="3332" width="8.7109375" style="2" customWidth="1"/>
    <col min="3333" max="3333" width="18.5703125" style="2" customWidth="1"/>
    <col min="3334" max="3584" width="9.140625" style="2"/>
    <col min="3585" max="3585" width="31.5703125" style="2" customWidth="1"/>
    <col min="3586" max="3587" width="19.28515625" style="2" bestFit="1" customWidth="1"/>
    <col min="3588" max="3588" width="8.7109375" style="2" customWidth="1"/>
    <col min="3589" max="3589" width="18.5703125" style="2" customWidth="1"/>
    <col min="3590" max="3840" width="9.140625" style="2"/>
    <col min="3841" max="3841" width="31.5703125" style="2" customWidth="1"/>
    <col min="3842" max="3843" width="19.28515625" style="2" bestFit="1" customWidth="1"/>
    <col min="3844" max="3844" width="8.7109375" style="2" customWidth="1"/>
    <col min="3845" max="3845" width="18.5703125" style="2" customWidth="1"/>
    <col min="3846" max="4096" width="9.140625" style="2"/>
    <col min="4097" max="4097" width="31.5703125" style="2" customWidth="1"/>
    <col min="4098" max="4099" width="19.28515625" style="2" bestFit="1" customWidth="1"/>
    <col min="4100" max="4100" width="8.7109375" style="2" customWidth="1"/>
    <col min="4101" max="4101" width="18.5703125" style="2" customWidth="1"/>
    <col min="4102" max="4352" width="9.140625" style="2"/>
    <col min="4353" max="4353" width="31.5703125" style="2" customWidth="1"/>
    <col min="4354" max="4355" width="19.28515625" style="2" bestFit="1" customWidth="1"/>
    <col min="4356" max="4356" width="8.7109375" style="2" customWidth="1"/>
    <col min="4357" max="4357" width="18.5703125" style="2" customWidth="1"/>
    <col min="4358" max="4608" width="9.140625" style="2"/>
    <col min="4609" max="4609" width="31.5703125" style="2" customWidth="1"/>
    <col min="4610" max="4611" width="19.28515625" style="2" bestFit="1" customWidth="1"/>
    <col min="4612" max="4612" width="8.7109375" style="2" customWidth="1"/>
    <col min="4613" max="4613" width="18.5703125" style="2" customWidth="1"/>
    <col min="4614" max="4864" width="9.140625" style="2"/>
    <col min="4865" max="4865" width="31.5703125" style="2" customWidth="1"/>
    <col min="4866" max="4867" width="19.28515625" style="2" bestFit="1" customWidth="1"/>
    <col min="4868" max="4868" width="8.7109375" style="2" customWidth="1"/>
    <col min="4869" max="4869" width="18.5703125" style="2" customWidth="1"/>
    <col min="4870" max="5120" width="9.140625" style="2"/>
    <col min="5121" max="5121" width="31.5703125" style="2" customWidth="1"/>
    <col min="5122" max="5123" width="19.28515625" style="2" bestFit="1" customWidth="1"/>
    <col min="5124" max="5124" width="8.7109375" style="2" customWidth="1"/>
    <col min="5125" max="5125" width="18.5703125" style="2" customWidth="1"/>
    <col min="5126" max="5376" width="9.140625" style="2"/>
    <col min="5377" max="5377" width="31.5703125" style="2" customWidth="1"/>
    <col min="5378" max="5379" width="19.28515625" style="2" bestFit="1" customWidth="1"/>
    <col min="5380" max="5380" width="8.7109375" style="2" customWidth="1"/>
    <col min="5381" max="5381" width="18.5703125" style="2" customWidth="1"/>
    <col min="5382" max="5632" width="9.140625" style="2"/>
    <col min="5633" max="5633" width="31.5703125" style="2" customWidth="1"/>
    <col min="5634" max="5635" width="19.28515625" style="2" bestFit="1" customWidth="1"/>
    <col min="5636" max="5636" width="8.7109375" style="2" customWidth="1"/>
    <col min="5637" max="5637" width="18.5703125" style="2" customWidth="1"/>
    <col min="5638" max="5888" width="9.140625" style="2"/>
    <col min="5889" max="5889" width="31.5703125" style="2" customWidth="1"/>
    <col min="5890" max="5891" width="19.28515625" style="2" bestFit="1" customWidth="1"/>
    <col min="5892" max="5892" width="8.7109375" style="2" customWidth="1"/>
    <col min="5893" max="5893" width="18.5703125" style="2" customWidth="1"/>
    <col min="5894" max="6144" width="9.140625" style="2"/>
    <col min="6145" max="6145" width="31.5703125" style="2" customWidth="1"/>
    <col min="6146" max="6147" width="19.28515625" style="2" bestFit="1" customWidth="1"/>
    <col min="6148" max="6148" width="8.7109375" style="2" customWidth="1"/>
    <col min="6149" max="6149" width="18.5703125" style="2" customWidth="1"/>
    <col min="6150" max="6400" width="9.140625" style="2"/>
    <col min="6401" max="6401" width="31.5703125" style="2" customWidth="1"/>
    <col min="6402" max="6403" width="19.28515625" style="2" bestFit="1" customWidth="1"/>
    <col min="6404" max="6404" width="8.7109375" style="2" customWidth="1"/>
    <col min="6405" max="6405" width="18.5703125" style="2" customWidth="1"/>
    <col min="6406" max="6656" width="9.140625" style="2"/>
    <col min="6657" max="6657" width="31.5703125" style="2" customWidth="1"/>
    <col min="6658" max="6659" width="19.28515625" style="2" bestFit="1" customWidth="1"/>
    <col min="6660" max="6660" width="8.7109375" style="2" customWidth="1"/>
    <col min="6661" max="6661" width="18.5703125" style="2" customWidth="1"/>
    <col min="6662" max="6912" width="9.140625" style="2"/>
    <col min="6913" max="6913" width="31.5703125" style="2" customWidth="1"/>
    <col min="6914" max="6915" width="19.28515625" style="2" bestFit="1" customWidth="1"/>
    <col min="6916" max="6916" width="8.7109375" style="2" customWidth="1"/>
    <col min="6917" max="6917" width="18.5703125" style="2" customWidth="1"/>
    <col min="6918" max="7168" width="9.140625" style="2"/>
    <col min="7169" max="7169" width="31.5703125" style="2" customWidth="1"/>
    <col min="7170" max="7171" width="19.28515625" style="2" bestFit="1" customWidth="1"/>
    <col min="7172" max="7172" width="8.7109375" style="2" customWidth="1"/>
    <col min="7173" max="7173" width="18.5703125" style="2" customWidth="1"/>
    <col min="7174" max="7424" width="9.140625" style="2"/>
    <col min="7425" max="7425" width="31.5703125" style="2" customWidth="1"/>
    <col min="7426" max="7427" width="19.28515625" style="2" bestFit="1" customWidth="1"/>
    <col min="7428" max="7428" width="8.7109375" style="2" customWidth="1"/>
    <col min="7429" max="7429" width="18.5703125" style="2" customWidth="1"/>
    <col min="7430" max="7680" width="9.140625" style="2"/>
    <col min="7681" max="7681" width="31.5703125" style="2" customWidth="1"/>
    <col min="7682" max="7683" width="19.28515625" style="2" bestFit="1" customWidth="1"/>
    <col min="7684" max="7684" width="8.7109375" style="2" customWidth="1"/>
    <col min="7685" max="7685" width="18.5703125" style="2" customWidth="1"/>
    <col min="7686" max="7936" width="9.140625" style="2"/>
    <col min="7937" max="7937" width="31.5703125" style="2" customWidth="1"/>
    <col min="7938" max="7939" width="19.28515625" style="2" bestFit="1" customWidth="1"/>
    <col min="7940" max="7940" width="8.7109375" style="2" customWidth="1"/>
    <col min="7941" max="7941" width="18.5703125" style="2" customWidth="1"/>
    <col min="7942" max="8192" width="9.140625" style="2"/>
    <col min="8193" max="8193" width="31.5703125" style="2" customWidth="1"/>
    <col min="8194" max="8195" width="19.28515625" style="2" bestFit="1" customWidth="1"/>
    <col min="8196" max="8196" width="8.7109375" style="2" customWidth="1"/>
    <col min="8197" max="8197" width="18.5703125" style="2" customWidth="1"/>
    <col min="8198" max="8448" width="9.140625" style="2"/>
    <col min="8449" max="8449" width="31.5703125" style="2" customWidth="1"/>
    <col min="8450" max="8451" width="19.28515625" style="2" bestFit="1" customWidth="1"/>
    <col min="8452" max="8452" width="8.7109375" style="2" customWidth="1"/>
    <col min="8453" max="8453" width="18.5703125" style="2" customWidth="1"/>
    <col min="8454" max="8704" width="9.140625" style="2"/>
    <col min="8705" max="8705" width="31.5703125" style="2" customWidth="1"/>
    <col min="8706" max="8707" width="19.28515625" style="2" bestFit="1" customWidth="1"/>
    <col min="8708" max="8708" width="8.7109375" style="2" customWidth="1"/>
    <col min="8709" max="8709" width="18.5703125" style="2" customWidth="1"/>
    <col min="8710" max="8960" width="9.140625" style="2"/>
    <col min="8961" max="8961" width="31.5703125" style="2" customWidth="1"/>
    <col min="8962" max="8963" width="19.28515625" style="2" bestFit="1" customWidth="1"/>
    <col min="8964" max="8964" width="8.7109375" style="2" customWidth="1"/>
    <col min="8965" max="8965" width="18.5703125" style="2" customWidth="1"/>
    <col min="8966" max="9216" width="9.140625" style="2"/>
    <col min="9217" max="9217" width="31.5703125" style="2" customWidth="1"/>
    <col min="9218" max="9219" width="19.28515625" style="2" bestFit="1" customWidth="1"/>
    <col min="9220" max="9220" width="8.7109375" style="2" customWidth="1"/>
    <col min="9221" max="9221" width="18.5703125" style="2" customWidth="1"/>
    <col min="9222" max="9472" width="9.140625" style="2"/>
    <col min="9473" max="9473" width="31.5703125" style="2" customWidth="1"/>
    <col min="9474" max="9475" width="19.28515625" style="2" bestFit="1" customWidth="1"/>
    <col min="9476" max="9476" width="8.7109375" style="2" customWidth="1"/>
    <col min="9477" max="9477" width="18.5703125" style="2" customWidth="1"/>
    <col min="9478" max="9728" width="9.140625" style="2"/>
    <col min="9729" max="9729" width="31.5703125" style="2" customWidth="1"/>
    <col min="9730" max="9731" width="19.28515625" style="2" bestFit="1" customWidth="1"/>
    <col min="9732" max="9732" width="8.7109375" style="2" customWidth="1"/>
    <col min="9733" max="9733" width="18.5703125" style="2" customWidth="1"/>
    <col min="9734" max="9984" width="9.140625" style="2"/>
    <col min="9985" max="9985" width="31.5703125" style="2" customWidth="1"/>
    <col min="9986" max="9987" width="19.28515625" style="2" bestFit="1" customWidth="1"/>
    <col min="9988" max="9988" width="8.7109375" style="2" customWidth="1"/>
    <col min="9989" max="9989" width="18.5703125" style="2" customWidth="1"/>
    <col min="9990" max="10240" width="9.140625" style="2"/>
    <col min="10241" max="10241" width="31.5703125" style="2" customWidth="1"/>
    <col min="10242" max="10243" width="19.28515625" style="2" bestFit="1" customWidth="1"/>
    <col min="10244" max="10244" width="8.7109375" style="2" customWidth="1"/>
    <col min="10245" max="10245" width="18.5703125" style="2" customWidth="1"/>
    <col min="10246" max="10496" width="9.140625" style="2"/>
    <col min="10497" max="10497" width="31.5703125" style="2" customWidth="1"/>
    <col min="10498" max="10499" width="19.28515625" style="2" bestFit="1" customWidth="1"/>
    <col min="10500" max="10500" width="8.7109375" style="2" customWidth="1"/>
    <col min="10501" max="10501" width="18.5703125" style="2" customWidth="1"/>
    <col min="10502" max="10752" width="9.140625" style="2"/>
    <col min="10753" max="10753" width="31.5703125" style="2" customWidth="1"/>
    <col min="10754" max="10755" width="19.28515625" style="2" bestFit="1" customWidth="1"/>
    <col min="10756" max="10756" width="8.7109375" style="2" customWidth="1"/>
    <col min="10757" max="10757" width="18.5703125" style="2" customWidth="1"/>
    <col min="10758" max="11008" width="9.140625" style="2"/>
    <col min="11009" max="11009" width="31.5703125" style="2" customWidth="1"/>
    <col min="11010" max="11011" width="19.28515625" style="2" bestFit="1" customWidth="1"/>
    <col min="11012" max="11012" width="8.7109375" style="2" customWidth="1"/>
    <col min="11013" max="11013" width="18.5703125" style="2" customWidth="1"/>
    <col min="11014" max="11264" width="9.140625" style="2"/>
    <col min="11265" max="11265" width="31.5703125" style="2" customWidth="1"/>
    <col min="11266" max="11267" width="19.28515625" style="2" bestFit="1" customWidth="1"/>
    <col min="11268" max="11268" width="8.7109375" style="2" customWidth="1"/>
    <col min="11269" max="11269" width="18.5703125" style="2" customWidth="1"/>
    <col min="11270" max="11520" width="9.140625" style="2"/>
    <col min="11521" max="11521" width="31.5703125" style="2" customWidth="1"/>
    <col min="11522" max="11523" width="19.28515625" style="2" bestFit="1" customWidth="1"/>
    <col min="11524" max="11524" width="8.7109375" style="2" customWidth="1"/>
    <col min="11525" max="11525" width="18.5703125" style="2" customWidth="1"/>
    <col min="11526" max="11776" width="9.140625" style="2"/>
    <col min="11777" max="11777" width="31.5703125" style="2" customWidth="1"/>
    <col min="11778" max="11779" width="19.28515625" style="2" bestFit="1" customWidth="1"/>
    <col min="11780" max="11780" width="8.7109375" style="2" customWidth="1"/>
    <col min="11781" max="11781" width="18.5703125" style="2" customWidth="1"/>
    <col min="11782" max="12032" width="9.140625" style="2"/>
    <col min="12033" max="12033" width="31.5703125" style="2" customWidth="1"/>
    <col min="12034" max="12035" width="19.28515625" style="2" bestFit="1" customWidth="1"/>
    <col min="12036" max="12036" width="8.7109375" style="2" customWidth="1"/>
    <col min="12037" max="12037" width="18.5703125" style="2" customWidth="1"/>
    <col min="12038" max="12288" width="9.140625" style="2"/>
    <col min="12289" max="12289" width="31.5703125" style="2" customWidth="1"/>
    <col min="12290" max="12291" width="19.28515625" style="2" bestFit="1" customWidth="1"/>
    <col min="12292" max="12292" width="8.7109375" style="2" customWidth="1"/>
    <col min="12293" max="12293" width="18.5703125" style="2" customWidth="1"/>
    <col min="12294" max="12544" width="9.140625" style="2"/>
    <col min="12545" max="12545" width="31.5703125" style="2" customWidth="1"/>
    <col min="12546" max="12547" width="19.28515625" style="2" bestFit="1" customWidth="1"/>
    <col min="12548" max="12548" width="8.7109375" style="2" customWidth="1"/>
    <col min="12549" max="12549" width="18.5703125" style="2" customWidth="1"/>
    <col min="12550" max="12800" width="9.140625" style="2"/>
    <col min="12801" max="12801" width="31.5703125" style="2" customWidth="1"/>
    <col min="12802" max="12803" width="19.28515625" style="2" bestFit="1" customWidth="1"/>
    <col min="12804" max="12804" width="8.7109375" style="2" customWidth="1"/>
    <col min="12805" max="12805" width="18.5703125" style="2" customWidth="1"/>
    <col min="12806" max="13056" width="9.140625" style="2"/>
    <col min="13057" max="13057" width="31.5703125" style="2" customWidth="1"/>
    <col min="13058" max="13059" width="19.28515625" style="2" bestFit="1" customWidth="1"/>
    <col min="13060" max="13060" width="8.7109375" style="2" customWidth="1"/>
    <col min="13061" max="13061" width="18.5703125" style="2" customWidth="1"/>
    <col min="13062" max="13312" width="9.140625" style="2"/>
    <col min="13313" max="13313" width="31.5703125" style="2" customWidth="1"/>
    <col min="13314" max="13315" width="19.28515625" style="2" bestFit="1" customWidth="1"/>
    <col min="13316" max="13316" width="8.7109375" style="2" customWidth="1"/>
    <col min="13317" max="13317" width="18.5703125" style="2" customWidth="1"/>
    <col min="13318" max="13568" width="9.140625" style="2"/>
    <col min="13569" max="13569" width="31.5703125" style="2" customWidth="1"/>
    <col min="13570" max="13571" width="19.28515625" style="2" bestFit="1" customWidth="1"/>
    <col min="13572" max="13572" width="8.7109375" style="2" customWidth="1"/>
    <col min="13573" max="13573" width="18.5703125" style="2" customWidth="1"/>
    <col min="13574" max="13824" width="9.140625" style="2"/>
    <col min="13825" max="13825" width="31.5703125" style="2" customWidth="1"/>
    <col min="13826" max="13827" width="19.28515625" style="2" bestFit="1" customWidth="1"/>
    <col min="13828" max="13828" width="8.7109375" style="2" customWidth="1"/>
    <col min="13829" max="13829" width="18.5703125" style="2" customWidth="1"/>
    <col min="13830" max="14080" width="9.140625" style="2"/>
    <col min="14081" max="14081" width="31.5703125" style="2" customWidth="1"/>
    <col min="14082" max="14083" width="19.28515625" style="2" bestFit="1" customWidth="1"/>
    <col min="14084" max="14084" width="8.7109375" style="2" customWidth="1"/>
    <col min="14085" max="14085" width="18.5703125" style="2" customWidth="1"/>
    <col min="14086" max="14336" width="9.140625" style="2"/>
    <col min="14337" max="14337" width="31.5703125" style="2" customWidth="1"/>
    <col min="14338" max="14339" width="19.28515625" style="2" bestFit="1" customWidth="1"/>
    <col min="14340" max="14340" width="8.7109375" style="2" customWidth="1"/>
    <col min="14341" max="14341" width="18.5703125" style="2" customWidth="1"/>
    <col min="14342" max="14592" width="9.140625" style="2"/>
    <col min="14593" max="14593" width="31.5703125" style="2" customWidth="1"/>
    <col min="14594" max="14595" width="19.28515625" style="2" bestFit="1" customWidth="1"/>
    <col min="14596" max="14596" width="8.7109375" style="2" customWidth="1"/>
    <col min="14597" max="14597" width="18.5703125" style="2" customWidth="1"/>
    <col min="14598" max="14848" width="9.140625" style="2"/>
    <col min="14849" max="14849" width="31.5703125" style="2" customWidth="1"/>
    <col min="14850" max="14851" width="19.28515625" style="2" bestFit="1" customWidth="1"/>
    <col min="14852" max="14852" width="8.7109375" style="2" customWidth="1"/>
    <col min="14853" max="14853" width="18.5703125" style="2" customWidth="1"/>
    <col min="14854" max="15104" width="9.140625" style="2"/>
    <col min="15105" max="15105" width="31.5703125" style="2" customWidth="1"/>
    <col min="15106" max="15107" width="19.28515625" style="2" bestFit="1" customWidth="1"/>
    <col min="15108" max="15108" width="8.7109375" style="2" customWidth="1"/>
    <col min="15109" max="15109" width="18.5703125" style="2" customWidth="1"/>
    <col min="15110" max="15360" width="9.140625" style="2"/>
    <col min="15361" max="15361" width="31.5703125" style="2" customWidth="1"/>
    <col min="15362" max="15363" width="19.28515625" style="2" bestFit="1" customWidth="1"/>
    <col min="15364" max="15364" width="8.7109375" style="2" customWidth="1"/>
    <col min="15365" max="15365" width="18.5703125" style="2" customWidth="1"/>
    <col min="15366" max="15616" width="9.140625" style="2"/>
    <col min="15617" max="15617" width="31.5703125" style="2" customWidth="1"/>
    <col min="15618" max="15619" width="19.28515625" style="2" bestFit="1" customWidth="1"/>
    <col min="15620" max="15620" width="8.7109375" style="2" customWidth="1"/>
    <col min="15621" max="15621" width="18.5703125" style="2" customWidth="1"/>
    <col min="15622" max="15872" width="9.140625" style="2"/>
    <col min="15873" max="15873" width="31.5703125" style="2" customWidth="1"/>
    <col min="15874" max="15875" width="19.28515625" style="2" bestFit="1" customWidth="1"/>
    <col min="15876" max="15876" width="8.7109375" style="2" customWidth="1"/>
    <col min="15877" max="15877" width="18.5703125" style="2" customWidth="1"/>
    <col min="15878" max="16128" width="9.140625" style="2"/>
    <col min="16129" max="16129" width="31.5703125" style="2" customWidth="1"/>
    <col min="16130" max="16131" width="19.28515625" style="2" bestFit="1" customWidth="1"/>
    <col min="16132" max="16132" width="8.7109375" style="2" customWidth="1"/>
    <col min="16133" max="16133" width="18.5703125" style="2" customWidth="1"/>
    <col min="16134" max="16384" width="9.140625" style="2"/>
  </cols>
  <sheetData>
    <row r="1" spans="1:7" ht="18.75" customHeight="1" x14ac:dyDescent="0.3">
      <c r="A1" s="1"/>
      <c r="B1" s="1"/>
      <c r="C1" s="1"/>
      <c r="D1" s="1"/>
      <c r="E1" s="1"/>
    </row>
    <row r="3" spans="1:7" ht="15.75" customHeight="1" x14ac:dyDescent="0.3">
      <c r="A3" s="7" t="str">
        <f>'[1]2.ISIAN DATA SKPD'!D2</f>
        <v>Dinas Pariwisata Dan Kebudayaan</v>
      </c>
      <c r="B3" s="7"/>
      <c r="C3" s="7"/>
      <c r="D3" s="7"/>
      <c r="E3" s="7"/>
    </row>
    <row r="4" spans="1:7" ht="15.75" customHeight="1" x14ac:dyDescent="0.3">
      <c r="A4" s="7" t="s">
        <v>0</v>
      </c>
      <c r="B4" s="7"/>
      <c r="C4" s="7"/>
      <c r="D4" s="7"/>
      <c r="E4" s="7"/>
    </row>
    <row r="5" spans="1:7" ht="15.75" customHeight="1" x14ac:dyDescent="0.3">
      <c r="A5" s="7" t="str">
        <f>"Untuk Tahun Yang Berakhir Sampai Dengan "&amp;'[1]2.ISIAN DATA SKPD'!D8&amp;" dan "&amp;'[1]2.ISIAN DATA SKPD'!D12&amp;""</f>
        <v>Untuk Tahun Yang Berakhir Sampai Dengan 31 Desember 2018 dan 2017</v>
      </c>
      <c r="B5" s="7"/>
      <c r="C5" s="7"/>
      <c r="D5" s="7"/>
      <c r="E5" s="7"/>
    </row>
    <row r="6" spans="1:7" x14ac:dyDescent="0.3">
      <c r="A6" s="8"/>
      <c r="B6" s="8"/>
      <c r="C6" s="8"/>
      <c r="D6" s="8"/>
      <c r="E6" s="8"/>
    </row>
    <row r="7" spans="1:7" ht="18" customHeight="1" x14ac:dyDescent="0.3">
      <c r="A7" s="9" t="s">
        <v>1</v>
      </c>
      <c r="B7" s="10" t="str">
        <f>"TA "&amp;'[1]2.ISIAN DATA SKPD'!D11&amp;""</f>
        <v>TA 2018</v>
      </c>
      <c r="C7" s="11"/>
      <c r="D7" s="12" t="s">
        <v>2</v>
      </c>
      <c r="E7" s="13" t="str">
        <f>"TA "&amp;'[1]2.ISIAN DATA SKPD'!D12&amp;""</f>
        <v>TA 2017</v>
      </c>
    </row>
    <row r="8" spans="1:7" ht="19.5" customHeight="1" x14ac:dyDescent="0.3">
      <c r="A8" s="14"/>
      <c r="B8" s="15" t="s">
        <v>3</v>
      </c>
      <c r="C8" s="16" t="s">
        <v>4</v>
      </c>
      <c r="D8" s="17"/>
      <c r="E8" s="18" t="s">
        <v>4</v>
      </c>
    </row>
    <row r="9" spans="1:7" s="24" customFormat="1" ht="21" customHeight="1" x14ac:dyDescent="0.25">
      <c r="A9" s="19" t="str">
        <f>'[1]3.LRA'!C18</f>
        <v xml:space="preserve">PENDAPATAN </v>
      </c>
      <c r="B9" s="20">
        <f>'[1]3.LRA'!D18</f>
        <v>3828929</v>
      </c>
      <c r="C9" s="21">
        <f>'[1]3.LRA'!E18</f>
        <v>12984000</v>
      </c>
      <c r="D9" s="22">
        <f>C9/B9*100</f>
        <v>339.10265768835097</v>
      </c>
      <c r="E9" s="23">
        <f>'[1]3.LRA'!I18</f>
        <v>3742363000</v>
      </c>
    </row>
    <row r="10" spans="1:7" s="24" customFormat="1" ht="21" customHeight="1" x14ac:dyDescent="0.25">
      <c r="A10" s="19" t="str">
        <f>'[1]3.LRA'!C19</f>
        <v>PENDAPATAN ASLI DAERAH</v>
      </c>
      <c r="B10" s="20">
        <f>'[1]3.LRA'!D19</f>
        <v>3828929</v>
      </c>
      <c r="C10" s="21">
        <f>'[1]3.LRA'!E19</f>
        <v>12984000</v>
      </c>
      <c r="D10" s="22">
        <f>C10/B10*100</f>
        <v>339.10265768835097</v>
      </c>
      <c r="E10" s="23">
        <f>'[1]3.LRA'!I19</f>
        <v>3742363000</v>
      </c>
      <c r="F10" s="25"/>
    </row>
    <row r="11" spans="1:7" s="24" customFormat="1" ht="21" customHeight="1" x14ac:dyDescent="0.25">
      <c r="A11" s="26" t="str">
        <f>'[1]3.LRA'!C20</f>
        <v>Pajak Daerah</v>
      </c>
      <c r="B11" s="27">
        <f>'[1]3.LRA'!D20</f>
        <v>0</v>
      </c>
      <c r="C11" s="28">
        <f>'[1]3.LRA'!E20</f>
        <v>0</v>
      </c>
      <c r="D11" s="29">
        <v>0</v>
      </c>
      <c r="E11" s="30">
        <f>'[1]3.LRA'!I20</f>
        <v>0</v>
      </c>
      <c r="F11" s="25"/>
      <c r="G11" s="25"/>
    </row>
    <row r="12" spans="1:7" s="24" customFormat="1" ht="21" customHeight="1" x14ac:dyDescent="0.25">
      <c r="A12" s="26" t="str">
        <f>'[1]3.LRA'!C21</f>
        <v>Retribusi Daerah</v>
      </c>
      <c r="B12" s="27">
        <f>'[1]3.LRA'!D21</f>
        <v>3828929</v>
      </c>
      <c r="C12" s="28">
        <f>'[1]3.LRA'!E21</f>
        <v>12984000</v>
      </c>
      <c r="D12" s="22">
        <f>C12/B12*100</f>
        <v>339.10265768835097</v>
      </c>
      <c r="E12" s="30">
        <f>'[1]3.LRA'!I21</f>
        <v>3742363000</v>
      </c>
    </row>
    <row r="13" spans="1:7" s="24" customFormat="1" ht="30.75" customHeight="1" x14ac:dyDescent="0.25">
      <c r="A13" s="31" t="str">
        <f>'[1]3.LRA'!C22</f>
        <v>Hasil Pengelolaan Kekayaan Daerah Yang Dipisahkan</v>
      </c>
      <c r="B13" s="27">
        <f>'[1]3.LRA'!D22</f>
        <v>0</v>
      </c>
      <c r="C13" s="28">
        <f>'[1]3.LRA'!E22</f>
        <v>0</v>
      </c>
      <c r="D13" s="29">
        <v>0</v>
      </c>
      <c r="E13" s="30">
        <f>'[1]3.LRA'!I22</f>
        <v>0</v>
      </c>
    </row>
    <row r="14" spans="1:7" s="24" customFormat="1" ht="30.75" customHeight="1" x14ac:dyDescent="0.25">
      <c r="A14" s="31" t="str">
        <f>'[1]3.LRA'!C23</f>
        <v>Lain-lain PAD yang sah</v>
      </c>
      <c r="B14" s="27">
        <f>'[1]3.LRA'!D23</f>
        <v>0</v>
      </c>
      <c r="C14" s="28">
        <f>'[1]3.LRA'!E23</f>
        <v>0</v>
      </c>
      <c r="D14" s="29">
        <v>0</v>
      </c>
      <c r="E14" s="30">
        <f>'[1]3.LRA'!I23</f>
        <v>0</v>
      </c>
    </row>
    <row r="15" spans="1:7" s="24" customFormat="1" ht="21" customHeight="1" x14ac:dyDescent="0.25">
      <c r="A15" s="26" t="str">
        <f>'[1]3.LRA'!C24</f>
        <v>Hasil Penjualan Aset Yang Tidak Dipisahkan</v>
      </c>
      <c r="B15" s="27">
        <f>'[1]3.LRA'!D24</f>
        <v>0</v>
      </c>
      <c r="C15" s="28">
        <f>'[1]3.LRA'!E24</f>
        <v>0</v>
      </c>
      <c r="D15" s="29">
        <v>0</v>
      </c>
      <c r="E15" s="30">
        <f>'[1]3.LRA'!I24</f>
        <v>0</v>
      </c>
    </row>
    <row r="16" spans="1:7" s="24" customFormat="1" ht="21" customHeight="1" x14ac:dyDescent="0.25">
      <c r="A16" s="19" t="str">
        <f>'[1]3.LRA'!C25</f>
        <v>PENDAPATAN TRANSFER</v>
      </c>
      <c r="B16" s="20">
        <f>'[1]3.LRA'!D25</f>
        <v>0</v>
      </c>
      <c r="C16" s="21">
        <f>'[1]3.LRA'!E25</f>
        <v>0</v>
      </c>
      <c r="D16" s="22">
        <v>0</v>
      </c>
      <c r="E16" s="23">
        <f>'[1]3.LRA'!I25</f>
        <v>0</v>
      </c>
    </row>
    <row r="17" spans="1:5" s="24" customFormat="1" ht="30.75" customHeight="1" x14ac:dyDescent="0.25">
      <c r="A17" s="31" t="str">
        <f>'[1]3.LRA'!C26</f>
        <v>Transfer Pemerintah Pusat ( Dana Perimbangan)</v>
      </c>
      <c r="B17" s="27">
        <f>'[1]3.LRA'!D26</f>
        <v>0</v>
      </c>
      <c r="C17" s="28">
        <f>'[1]3.LRA'!E26</f>
        <v>0</v>
      </c>
      <c r="D17" s="29">
        <v>0</v>
      </c>
      <c r="E17" s="30">
        <f>'[1]3.LRA'!I26</f>
        <v>0</v>
      </c>
    </row>
    <row r="18" spans="1:5" s="24" customFormat="1" ht="30.75" customHeight="1" x14ac:dyDescent="0.25">
      <c r="A18" s="31" t="str">
        <f>'[1]3.LRA'!C27</f>
        <v>Transfer Pemerintah Pusat Lainnya</v>
      </c>
      <c r="B18" s="27">
        <f>'[1]3.LRA'!D27</f>
        <v>0</v>
      </c>
      <c r="C18" s="28">
        <f>'[1]3.LRA'!E27</f>
        <v>0</v>
      </c>
      <c r="D18" s="29">
        <v>0</v>
      </c>
      <c r="E18" s="30">
        <f>'[1]3.LRA'!I27</f>
        <v>0</v>
      </c>
    </row>
    <row r="19" spans="1:5" s="24" customFormat="1" ht="30.75" customHeight="1" x14ac:dyDescent="0.25">
      <c r="A19" s="32" t="str">
        <f>'[1]3.LRA'!C29</f>
        <v>LAIN-LAIN PENDAPATAN YANG SAH</v>
      </c>
      <c r="B19" s="20">
        <f>'[1]3.LRA'!D29</f>
        <v>0</v>
      </c>
      <c r="C19" s="21">
        <f>'[1]3.LRA'!E29</f>
        <v>0</v>
      </c>
      <c r="D19" s="22">
        <v>0</v>
      </c>
      <c r="E19" s="23">
        <f>'[1]3.LRA'!I29</f>
        <v>0</v>
      </c>
    </row>
    <row r="20" spans="1:5" s="24" customFormat="1" ht="21" customHeight="1" x14ac:dyDescent="0.25">
      <c r="A20" s="26" t="str">
        <f>'[1]3.LRA'!C30</f>
        <v>Pendapatan Hibah</v>
      </c>
      <c r="B20" s="27">
        <f>'[1]3.LRA'!D30</f>
        <v>0</v>
      </c>
      <c r="C20" s="28">
        <f>'[1]3.LRA'!E30</f>
        <v>0</v>
      </c>
      <c r="D20" s="29">
        <v>0</v>
      </c>
      <c r="E20" s="30">
        <f>'[1]3.LRA'!I30</f>
        <v>0</v>
      </c>
    </row>
    <row r="21" spans="1:5" s="24" customFormat="1" ht="21" customHeight="1" x14ac:dyDescent="0.25">
      <c r="A21" s="26" t="str">
        <f>'[1]3.LRA'!C31</f>
        <v>Pendapatan Dana darurat</v>
      </c>
      <c r="B21" s="27">
        <f>'[1]3.LRA'!D31</f>
        <v>0</v>
      </c>
      <c r="C21" s="28">
        <f>'[1]3.LRA'!E31</f>
        <v>0</v>
      </c>
      <c r="D21" s="29">
        <v>0</v>
      </c>
      <c r="E21" s="30">
        <f>'[1]3.LRA'!I31</f>
        <v>0</v>
      </c>
    </row>
    <row r="22" spans="1:5" s="24" customFormat="1" ht="21" customHeight="1" x14ac:dyDescent="0.25">
      <c r="A22" s="26" t="str">
        <f>'[1]3.LRA'!C32</f>
        <v>Pendapatan Lainnya</v>
      </c>
      <c r="B22" s="27">
        <f>'[1]3.LRA'!D32</f>
        <v>0</v>
      </c>
      <c r="C22" s="28">
        <f>'[1]3.LRA'!E32</f>
        <v>0</v>
      </c>
      <c r="D22" s="29">
        <v>0</v>
      </c>
      <c r="E22" s="30">
        <f>'[1]3.LRA'!I32</f>
        <v>0</v>
      </c>
    </row>
    <row r="23" spans="1:5" s="24" customFormat="1" ht="21" customHeight="1" x14ac:dyDescent="0.25">
      <c r="A23" s="19" t="str">
        <f>'[1]3.LRA'!C37</f>
        <v xml:space="preserve">BELANJA </v>
      </c>
      <c r="B23" s="33">
        <f>B24+B29+B36+B37</f>
        <v>27821118796</v>
      </c>
      <c r="C23" s="33">
        <f>C24+C29+C36+C37</f>
        <v>92329325206</v>
      </c>
      <c r="D23" s="22">
        <f t="shared" ref="D23:D29" si="0">C23/B23*100</f>
        <v>331.86776521465669</v>
      </c>
      <c r="E23" s="20">
        <f>E24+E29+E36+E37</f>
        <v>11259219435</v>
      </c>
    </row>
    <row r="24" spans="1:5" s="24" customFormat="1" ht="21" customHeight="1" x14ac:dyDescent="0.25">
      <c r="A24" s="19" t="str">
        <f>'[1]3.LRA'!C38</f>
        <v>BELANJA OPERASI</v>
      </c>
      <c r="B24" s="20">
        <f>SUM(B25:B28)</f>
        <v>11922982796</v>
      </c>
      <c r="C24" s="20">
        <f>SUM(C25:C28)</f>
        <v>9662122630</v>
      </c>
      <c r="D24" s="22">
        <f t="shared" si="0"/>
        <v>81.037797297178955</v>
      </c>
      <c r="E24" s="20">
        <f>SUM(E25:E28)</f>
        <v>8770653435</v>
      </c>
    </row>
    <row r="25" spans="1:5" s="24" customFormat="1" ht="21" customHeight="1" x14ac:dyDescent="0.25">
      <c r="A25" s="26" t="str">
        <f>'[1]3.LRA'!C39</f>
        <v>Belanja Pegawai</v>
      </c>
      <c r="B25" s="27">
        <f>'[1]3.LRA'!D39</f>
        <v>4598610078</v>
      </c>
      <c r="C25" s="28">
        <f>'[1]3.LRA'!E39</f>
        <v>4064787469</v>
      </c>
      <c r="D25" s="22">
        <f t="shared" si="0"/>
        <v>88.391653131152907</v>
      </c>
      <c r="E25" s="34">
        <f>'[1]3.LRA'!I39</f>
        <v>3809977007</v>
      </c>
    </row>
    <row r="26" spans="1:5" ht="21" customHeight="1" x14ac:dyDescent="0.3">
      <c r="A26" s="26" t="str">
        <f>'[1]3.LRA'!C47</f>
        <v xml:space="preserve">Belanja Barang </v>
      </c>
      <c r="B26" s="27">
        <f>'[1]3.LRA'!D47-B27-B28</f>
        <v>6634922718</v>
      </c>
      <c r="C26" s="27">
        <f>'[1]3.LRA'!E47-C27-C28</f>
        <v>4920188561</v>
      </c>
      <c r="D26" s="22">
        <f t="shared" si="0"/>
        <v>74.155928714164716</v>
      </c>
      <c r="E26" s="34">
        <f>'[1]3.LRA'!I47</f>
        <v>4960676428</v>
      </c>
    </row>
    <row r="27" spans="1:5" ht="21" customHeight="1" x14ac:dyDescent="0.3">
      <c r="A27" s="26" t="s">
        <v>5</v>
      </c>
      <c r="B27" s="27">
        <v>340000000</v>
      </c>
      <c r="C27" s="28">
        <v>327696600</v>
      </c>
      <c r="D27" s="22">
        <f t="shared" si="0"/>
        <v>96.381352941176473</v>
      </c>
      <c r="E27" s="34">
        <v>0</v>
      </c>
    </row>
    <row r="28" spans="1:5" ht="21" customHeight="1" x14ac:dyDescent="0.3">
      <c r="A28" s="26" t="s">
        <v>6</v>
      </c>
      <c r="B28" s="27">
        <v>349450000</v>
      </c>
      <c r="C28" s="28">
        <v>349450000</v>
      </c>
      <c r="D28" s="22">
        <f t="shared" si="0"/>
        <v>100</v>
      </c>
      <c r="E28" s="34">
        <v>0</v>
      </c>
    </row>
    <row r="29" spans="1:5" ht="21" customHeight="1" x14ac:dyDescent="0.3">
      <c r="A29" s="19" t="str">
        <f>'[1]3.LRA'!C68</f>
        <v>BELANJA MODAL</v>
      </c>
      <c r="B29" s="20">
        <f>SUM(B30:B35)</f>
        <v>15898136000</v>
      </c>
      <c r="C29" s="20">
        <f>SUM(C30:C35)</f>
        <v>82667202576</v>
      </c>
      <c r="D29" s="22">
        <f t="shared" si="0"/>
        <v>519.98047177354624</v>
      </c>
      <c r="E29" s="20">
        <f>SUM(E30:E35)</f>
        <v>2488566000</v>
      </c>
    </row>
    <row r="30" spans="1:5" ht="21" customHeight="1" x14ac:dyDescent="0.3">
      <c r="A30" s="26" t="str">
        <f>'[1]3.LRA'!C69</f>
        <v>Belanja Tanah</v>
      </c>
      <c r="B30" s="27">
        <f>'[1]3.LRA'!D69</f>
        <v>3000000000</v>
      </c>
      <c r="C30" s="28">
        <f>'[1]3.LRA'!E69</f>
        <v>2892437048</v>
      </c>
      <c r="D30" s="22">
        <v>0</v>
      </c>
      <c r="E30" s="34">
        <f>'[1]3.LRA'!I69</f>
        <v>0</v>
      </c>
    </row>
    <row r="31" spans="1:5" ht="21" customHeight="1" x14ac:dyDescent="0.3">
      <c r="A31" s="26" t="str">
        <f>'[1]3.LRA'!C72</f>
        <v>Belanja Peralatan dan Mesin</v>
      </c>
      <c r="B31" s="27">
        <f>'[1]3.LRA'!D72</f>
        <v>394600000</v>
      </c>
      <c r="C31" s="28">
        <f>'[1]3.LRA'!E72</f>
        <v>362499500</v>
      </c>
      <c r="D31" s="22">
        <f>C31/B31*100</f>
        <v>91.865053218449063</v>
      </c>
      <c r="E31" s="34">
        <f>'[1]3.LRA'!I72</f>
        <v>12870000</v>
      </c>
    </row>
    <row r="32" spans="1:5" ht="21" customHeight="1" x14ac:dyDescent="0.3">
      <c r="A32" s="35" t="str">
        <f>'[1]3.LRA'!C82</f>
        <v>Belanja Gedung dan Bangunan</v>
      </c>
      <c r="B32" s="20">
        <f>'[1]3.LRA'!D82</f>
        <v>12433536000</v>
      </c>
      <c r="C32" s="21">
        <f>'[1]3.LRA'!E82</f>
        <v>12367266028</v>
      </c>
      <c r="D32" s="22">
        <f>C32/B32*100</f>
        <v>99.467006232177241</v>
      </c>
      <c r="E32" s="36">
        <f>'[1]3.LRA'!I82</f>
        <v>2182568000</v>
      </c>
    </row>
    <row r="33" spans="1:5" ht="21" customHeight="1" x14ac:dyDescent="0.3">
      <c r="A33" s="35" t="str">
        <f>'[1]3.LRA'!C87</f>
        <v xml:space="preserve">Belanja Jalan, Irigasi dan Jaringan </v>
      </c>
      <c r="B33" s="20">
        <f>'[1]3.LRA'!D87</f>
        <v>0</v>
      </c>
      <c r="C33" s="21">
        <f>'[1]3.LRA'!E87</f>
        <v>0</v>
      </c>
      <c r="D33" s="22" t="e">
        <f>C33/B33*100</f>
        <v>#DIV/0!</v>
      </c>
      <c r="E33" s="36">
        <f>'[1]3.LRA'!I87</f>
        <v>293128000</v>
      </c>
    </row>
    <row r="34" spans="1:5" x14ac:dyDescent="0.3">
      <c r="A34" s="35" t="str">
        <f>'[1]3.LRA'!C91</f>
        <v>Belanja Aset Tetap Lainnya</v>
      </c>
      <c r="B34" s="20">
        <f>'[1]3.LRA'!D91</f>
        <v>0</v>
      </c>
      <c r="C34" s="21">
        <f>'[1]3.LRA'!E91</f>
        <v>0</v>
      </c>
      <c r="D34" s="22">
        <v>0</v>
      </c>
      <c r="E34" s="36">
        <f>'[1]3.LRA'!I91</f>
        <v>0</v>
      </c>
    </row>
    <row r="35" spans="1:5" ht="21" customHeight="1" x14ac:dyDescent="0.3">
      <c r="A35" s="35" t="str">
        <f>'[1]3.LRA'!C95</f>
        <v>Belanja Aset Lainnya</v>
      </c>
      <c r="B35" s="20">
        <f>'[1]3.LRA'!D95</f>
        <v>70000000</v>
      </c>
      <c r="C35" s="21">
        <f>'[1]3.LRA'!E95</f>
        <v>67045000000</v>
      </c>
      <c r="D35" s="22"/>
      <c r="E35" s="36">
        <f>'[1]3.LRA'!I95</f>
        <v>0</v>
      </c>
    </row>
    <row r="36" spans="1:5" ht="21" customHeight="1" x14ac:dyDescent="0.3">
      <c r="A36" s="19" t="str">
        <f>'[1]3.LRA'!C97</f>
        <v>BELANJA TAK TERDUGA</v>
      </c>
      <c r="B36" s="20">
        <f>'[1]3.LRA'!D97</f>
        <v>0</v>
      </c>
      <c r="C36" s="21">
        <f>'[1]3.LRA'!E97</f>
        <v>0</v>
      </c>
      <c r="D36" s="22">
        <v>0</v>
      </c>
      <c r="E36" s="36">
        <f>'[1]3.LRA'!I97</f>
        <v>0</v>
      </c>
    </row>
    <row r="37" spans="1:5" ht="21" customHeight="1" x14ac:dyDescent="0.3">
      <c r="A37" s="19" t="str">
        <f>'[1]3.LRA'!C98</f>
        <v>TRANSFER</v>
      </c>
      <c r="B37" s="20">
        <f>'[1]3.LRA'!D98</f>
        <v>0</v>
      </c>
      <c r="C37" s="21">
        <f>'[1]3.LRA'!E98</f>
        <v>0</v>
      </c>
      <c r="D37" s="22">
        <v>0</v>
      </c>
      <c r="E37" s="36">
        <f>'[1]3.LRA'!I98</f>
        <v>0</v>
      </c>
    </row>
    <row r="38" spans="1:5" ht="24.75" customHeight="1" x14ac:dyDescent="0.3">
      <c r="A38" s="19" t="s">
        <v>7</v>
      </c>
      <c r="B38" s="20">
        <f>B9-B23</f>
        <v>-27817289867</v>
      </c>
      <c r="C38" s="37">
        <f>C9-C23</f>
        <v>-92316341206</v>
      </c>
      <c r="D38" s="22">
        <f>C38/B38*100</f>
        <v>331.86676936316519</v>
      </c>
      <c r="E38" s="20">
        <f>E9-E23</f>
        <v>-7516856435</v>
      </c>
    </row>
    <row r="39" spans="1:5" ht="24.75" customHeight="1" x14ac:dyDescent="0.3">
      <c r="A39" s="38"/>
      <c r="B39" s="20"/>
      <c r="C39" s="37"/>
      <c r="D39" s="22"/>
      <c r="E39" s="20"/>
    </row>
    <row r="40" spans="1:5" x14ac:dyDescent="0.3">
      <c r="A40" s="39" t="s">
        <v>8</v>
      </c>
      <c r="B40" s="40"/>
      <c r="C40" s="41"/>
      <c r="D40" s="42"/>
      <c r="E40" s="43"/>
    </row>
    <row r="41" spans="1:5" x14ac:dyDescent="0.3">
      <c r="A41" s="39" t="s">
        <v>9</v>
      </c>
      <c r="B41" s="40">
        <f>SUM(B42:B45)</f>
        <v>0</v>
      </c>
      <c r="C41" s="44">
        <f>SUM(C42:C45)</f>
        <v>0</v>
      </c>
      <c r="D41" s="22">
        <v>0</v>
      </c>
      <c r="E41" s="40">
        <f>SUM(E42:E45)</f>
        <v>0</v>
      </c>
    </row>
    <row r="42" spans="1:5" x14ac:dyDescent="0.3">
      <c r="A42" s="45" t="s">
        <v>10</v>
      </c>
      <c r="B42" s="40">
        <f>'[1]3.LRA'!D103</f>
        <v>0</v>
      </c>
      <c r="C42" s="41">
        <f>'[1]3.LRA'!E103</f>
        <v>0</v>
      </c>
      <c r="D42" s="22">
        <v>0</v>
      </c>
      <c r="E42" s="43">
        <f>'[1]3.LRA'!I103</f>
        <v>0</v>
      </c>
    </row>
    <row r="43" spans="1:5" x14ac:dyDescent="0.3">
      <c r="A43" s="45" t="s">
        <v>11</v>
      </c>
      <c r="B43" s="40">
        <f>'[1]3.LRA'!D104</f>
        <v>0</v>
      </c>
      <c r="C43" s="41">
        <f>'[1]3.LRA'!E104</f>
        <v>0</v>
      </c>
      <c r="D43" s="22">
        <v>0</v>
      </c>
      <c r="E43" s="43">
        <f>'[1]3.LRA'!I104</f>
        <v>0</v>
      </c>
    </row>
    <row r="44" spans="1:5" x14ac:dyDescent="0.3">
      <c r="A44" s="45" t="s">
        <v>12</v>
      </c>
      <c r="B44" s="40">
        <f>'[1]3.LRA'!D105</f>
        <v>0</v>
      </c>
      <c r="C44" s="41">
        <f>'[1]3.LRA'!E105</f>
        <v>0</v>
      </c>
      <c r="D44" s="22">
        <v>0</v>
      </c>
      <c r="E44" s="43">
        <f>'[1]3.LRA'!I105</f>
        <v>0</v>
      </c>
    </row>
    <row r="45" spans="1:5" ht="30" customHeight="1" x14ac:dyDescent="0.3">
      <c r="A45" s="46" t="s">
        <v>13</v>
      </c>
      <c r="B45" s="40">
        <f>'[1]3.LRA'!D106</f>
        <v>0</v>
      </c>
      <c r="C45" s="41">
        <f>'[1]3.LRA'!E106</f>
        <v>0</v>
      </c>
      <c r="D45" s="22">
        <v>0</v>
      </c>
      <c r="E45" s="43">
        <f>'[1]3.LRA'!I106</f>
        <v>0</v>
      </c>
    </row>
    <row r="46" spans="1:5" x14ac:dyDescent="0.3">
      <c r="A46" s="47"/>
      <c r="B46" s="40"/>
      <c r="C46" s="41"/>
      <c r="D46" s="42"/>
      <c r="E46" s="43"/>
    </row>
    <row r="47" spans="1:5" x14ac:dyDescent="0.3">
      <c r="A47" s="39" t="s">
        <v>14</v>
      </c>
      <c r="B47" s="40">
        <f>SUM(B48:B50)</f>
        <v>0</v>
      </c>
      <c r="C47" s="44">
        <f>SUM(C48:C50)</f>
        <v>0</v>
      </c>
      <c r="D47" s="22">
        <v>0</v>
      </c>
      <c r="E47" s="40">
        <f>SUM(E48:E50)</f>
        <v>0</v>
      </c>
    </row>
    <row r="48" spans="1:5" x14ac:dyDescent="0.3">
      <c r="A48" s="45" t="s">
        <v>15</v>
      </c>
      <c r="B48" s="40">
        <f>'[1]3.LRA'!D110</f>
        <v>0</v>
      </c>
      <c r="C48" s="41">
        <f>'[1]3.LRA'!E110</f>
        <v>0</v>
      </c>
      <c r="D48" s="22">
        <v>0</v>
      </c>
      <c r="E48" s="43">
        <f>'[1]3.LRA'!I110</f>
        <v>0</v>
      </c>
    </row>
    <row r="49" spans="1:5" x14ac:dyDescent="0.3">
      <c r="A49" s="45" t="s">
        <v>16</v>
      </c>
      <c r="B49" s="40">
        <f>'[1]3.LRA'!D111</f>
        <v>0</v>
      </c>
      <c r="C49" s="41">
        <f>'[1]3.LRA'!E111</f>
        <v>0</v>
      </c>
      <c r="D49" s="22">
        <v>0</v>
      </c>
      <c r="E49" s="43">
        <f>'[1]3.LRA'!I111</f>
        <v>0</v>
      </c>
    </row>
    <row r="50" spans="1:5" ht="28.5" customHeight="1" x14ac:dyDescent="0.3">
      <c r="A50" s="46" t="s">
        <v>17</v>
      </c>
      <c r="B50" s="40">
        <f>'[1]3.LRA'!D112</f>
        <v>0</v>
      </c>
      <c r="C50" s="41">
        <f>'[1]3.LRA'!E112</f>
        <v>0</v>
      </c>
      <c r="D50" s="22">
        <v>0</v>
      </c>
      <c r="E50" s="43">
        <f>'[1]3.LRA'!I112</f>
        <v>0</v>
      </c>
    </row>
    <row r="51" spans="1:5" x14ac:dyDescent="0.3">
      <c r="A51" s="39"/>
      <c r="B51" s="40"/>
      <c r="C51" s="41"/>
      <c r="D51" s="42"/>
      <c r="E51" s="43"/>
    </row>
    <row r="52" spans="1:5" x14ac:dyDescent="0.3">
      <c r="A52" s="39" t="s">
        <v>18</v>
      </c>
      <c r="B52" s="40">
        <f>B41-B47</f>
        <v>0</v>
      </c>
      <c r="C52" s="44">
        <f>C41-C47</f>
        <v>0</v>
      </c>
      <c r="D52" s="42"/>
      <c r="E52" s="40">
        <f>E41-E47</f>
        <v>0</v>
      </c>
    </row>
    <row r="53" spans="1:5" ht="17.25" thickBot="1" x14ac:dyDescent="0.35">
      <c r="A53" s="48" t="s">
        <v>19</v>
      </c>
      <c r="B53" s="49">
        <f>B38+B52</f>
        <v>-27817289867</v>
      </c>
      <c r="C53" s="50">
        <f>C38+C52</f>
        <v>-92316341206</v>
      </c>
      <c r="D53" s="51">
        <f>C53/B53*100</f>
        <v>331.86676936316519</v>
      </c>
      <c r="E53" s="49">
        <f>E38-E52</f>
        <v>-7516856435</v>
      </c>
    </row>
    <row r="54" spans="1:5" ht="17.25" thickTop="1" x14ac:dyDescent="0.3"/>
    <row r="55" spans="1:5" x14ac:dyDescent="0.3">
      <c r="C55" s="52" t="str">
        <f>"Wonosobo, "&amp;'[1]2.ISIAN DATA SKPD'!D19&amp;""</f>
        <v>Wonosobo, 15 Februari 2019</v>
      </c>
      <c r="D55" s="52"/>
      <c r="E55" s="52"/>
    </row>
    <row r="56" spans="1:5" x14ac:dyDescent="0.3">
      <c r="C56" s="52" t="str">
        <f>"Kepala "&amp;'[1]2.ISIAN DATA SKPD'!D2&amp;","</f>
        <v>Kepala Dinas Pariwisata Dan Kebudayaan,</v>
      </c>
      <c r="D56" s="52"/>
      <c r="E56" s="52"/>
    </row>
    <row r="60" spans="1:5" x14ac:dyDescent="0.3">
      <c r="C60" s="53" t="str">
        <f>'[1]2.ISIAN DATA SKPD'!D13</f>
        <v>Drs. One Andang Wardoyo,M.Si</v>
      </c>
      <c r="D60" s="53"/>
      <c r="E60" s="53"/>
    </row>
    <row r="61" spans="1:5" x14ac:dyDescent="0.3">
      <c r="C61" s="52" t="str">
        <f>"NIP. "&amp;'[1]2.ISIAN DATA SKPD'!D14&amp;""</f>
        <v>NIP. 19680925 198803 1 003</v>
      </c>
      <c r="D61" s="52"/>
      <c r="E61" s="52"/>
    </row>
  </sheetData>
  <mergeCells count="12">
    <mergeCell ref="C55:E55"/>
    <mergeCell ref="C56:E56"/>
    <mergeCell ref="C60:E60"/>
    <mergeCell ref="C61:E61"/>
    <mergeCell ref="A1:E1"/>
    <mergeCell ref="A3:E3"/>
    <mergeCell ref="A4:E4"/>
    <mergeCell ref="A5:E5"/>
    <mergeCell ref="A6:E6"/>
    <mergeCell ref="A7:A8"/>
    <mergeCell ref="B7:C7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topLeftCell="A21" workbookViewId="0">
      <selection activeCell="C1" sqref="C1"/>
    </sheetView>
  </sheetViews>
  <sheetFormatPr defaultRowHeight="15" x14ac:dyDescent="0.25"/>
  <cols>
    <col min="1" max="1" width="1.85546875" style="54" customWidth="1"/>
    <col min="2" max="2" width="4.85546875" style="55" customWidth="1"/>
    <col min="3" max="3" width="49.140625" style="55" customWidth="1"/>
    <col min="4" max="4" width="23.28515625" style="56" bestFit="1" customWidth="1"/>
    <col min="5" max="5" width="22.5703125" style="56" customWidth="1"/>
    <col min="6" max="6" width="22.85546875" style="57" customWidth="1"/>
    <col min="7" max="7" width="21" style="54" customWidth="1"/>
    <col min="8" max="8" width="23" style="56" customWidth="1"/>
    <col min="9" max="9" width="21.85546875" style="56" customWidth="1"/>
    <col min="10" max="10" width="12.42578125" style="54" customWidth="1"/>
    <col min="11" max="11" width="19.85546875" style="54" customWidth="1"/>
    <col min="12" max="12" width="22.42578125" style="56" customWidth="1"/>
    <col min="13" max="13" width="9.140625" style="54"/>
    <col min="14" max="14" width="15" style="54" customWidth="1"/>
    <col min="15" max="256" width="9.140625" style="54"/>
    <col min="257" max="257" width="1.85546875" style="54" customWidth="1"/>
    <col min="258" max="258" width="4.85546875" style="54" customWidth="1"/>
    <col min="259" max="259" width="49.140625" style="54" customWidth="1"/>
    <col min="260" max="260" width="23.28515625" style="54" bestFit="1" customWidth="1"/>
    <col min="261" max="261" width="22.5703125" style="54" customWidth="1"/>
    <col min="262" max="263" width="21" style="54" customWidth="1"/>
    <col min="264" max="264" width="21.7109375" style="54" customWidth="1"/>
    <col min="265" max="265" width="21.85546875" style="54" customWidth="1"/>
    <col min="266" max="266" width="12.42578125" style="54" customWidth="1"/>
    <col min="267" max="267" width="19.85546875" style="54" customWidth="1"/>
    <col min="268" max="268" width="22.42578125" style="54" customWidth="1"/>
    <col min="269" max="269" width="9.140625" style="54"/>
    <col min="270" max="270" width="15" style="54" customWidth="1"/>
    <col min="271" max="512" width="9.140625" style="54"/>
    <col min="513" max="513" width="1.85546875" style="54" customWidth="1"/>
    <col min="514" max="514" width="4.85546875" style="54" customWidth="1"/>
    <col min="515" max="515" width="49.140625" style="54" customWidth="1"/>
    <col min="516" max="516" width="23.28515625" style="54" bestFit="1" customWidth="1"/>
    <col min="517" max="517" width="22.5703125" style="54" customWidth="1"/>
    <col min="518" max="519" width="21" style="54" customWidth="1"/>
    <col min="520" max="520" width="21.7109375" style="54" customWidth="1"/>
    <col min="521" max="521" width="21.85546875" style="54" customWidth="1"/>
    <col min="522" max="522" width="12.42578125" style="54" customWidth="1"/>
    <col min="523" max="523" width="19.85546875" style="54" customWidth="1"/>
    <col min="524" max="524" width="22.42578125" style="54" customWidth="1"/>
    <col min="525" max="525" width="9.140625" style="54"/>
    <col min="526" max="526" width="15" style="54" customWidth="1"/>
    <col min="527" max="768" width="9.140625" style="54"/>
    <col min="769" max="769" width="1.85546875" style="54" customWidth="1"/>
    <col min="770" max="770" width="4.85546875" style="54" customWidth="1"/>
    <col min="771" max="771" width="49.140625" style="54" customWidth="1"/>
    <col min="772" max="772" width="23.28515625" style="54" bestFit="1" customWidth="1"/>
    <col min="773" max="773" width="22.5703125" style="54" customWidth="1"/>
    <col min="774" max="775" width="21" style="54" customWidth="1"/>
    <col min="776" max="776" width="21.7109375" style="54" customWidth="1"/>
    <col min="777" max="777" width="21.85546875" style="54" customWidth="1"/>
    <col min="778" max="778" width="12.42578125" style="54" customWidth="1"/>
    <col min="779" max="779" width="19.85546875" style="54" customWidth="1"/>
    <col min="780" max="780" width="22.42578125" style="54" customWidth="1"/>
    <col min="781" max="781" width="9.140625" style="54"/>
    <col min="782" max="782" width="15" style="54" customWidth="1"/>
    <col min="783" max="1024" width="9.140625" style="54"/>
    <col min="1025" max="1025" width="1.85546875" style="54" customWidth="1"/>
    <col min="1026" max="1026" width="4.85546875" style="54" customWidth="1"/>
    <col min="1027" max="1027" width="49.140625" style="54" customWidth="1"/>
    <col min="1028" max="1028" width="23.28515625" style="54" bestFit="1" customWidth="1"/>
    <col min="1029" max="1029" width="22.5703125" style="54" customWidth="1"/>
    <col min="1030" max="1031" width="21" style="54" customWidth="1"/>
    <col min="1032" max="1032" width="21.7109375" style="54" customWidth="1"/>
    <col min="1033" max="1033" width="21.85546875" style="54" customWidth="1"/>
    <col min="1034" max="1034" width="12.42578125" style="54" customWidth="1"/>
    <col min="1035" max="1035" width="19.85546875" style="54" customWidth="1"/>
    <col min="1036" max="1036" width="22.42578125" style="54" customWidth="1"/>
    <col min="1037" max="1037" width="9.140625" style="54"/>
    <col min="1038" max="1038" width="15" style="54" customWidth="1"/>
    <col min="1039" max="1280" width="9.140625" style="54"/>
    <col min="1281" max="1281" width="1.85546875" style="54" customWidth="1"/>
    <col min="1282" max="1282" width="4.85546875" style="54" customWidth="1"/>
    <col min="1283" max="1283" width="49.140625" style="54" customWidth="1"/>
    <col min="1284" max="1284" width="23.28515625" style="54" bestFit="1" customWidth="1"/>
    <col min="1285" max="1285" width="22.5703125" style="54" customWidth="1"/>
    <col min="1286" max="1287" width="21" style="54" customWidth="1"/>
    <col min="1288" max="1288" width="21.7109375" style="54" customWidth="1"/>
    <col min="1289" max="1289" width="21.85546875" style="54" customWidth="1"/>
    <col min="1290" max="1290" width="12.42578125" style="54" customWidth="1"/>
    <col min="1291" max="1291" width="19.85546875" style="54" customWidth="1"/>
    <col min="1292" max="1292" width="22.42578125" style="54" customWidth="1"/>
    <col min="1293" max="1293" width="9.140625" style="54"/>
    <col min="1294" max="1294" width="15" style="54" customWidth="1"/>
    <col min="1295" max="1536" width="9.140625" style="54"/>
    <col min="1537" max="1537" width="1.85546875" style="54" customWidth="1"/>
    <col min="1538" max="1538" width="4.85546875" style="54" customWidth="1"/>
    <col min="1539" max="1539" width="49.140625" style="54" customWidth="1"/>
    <col min="1540" max="1540" width="23.28515625" style="54" bestFit="1" customWidth="1"/>
    <col min="1541" max="1541" width="22.5703125" style="54" customWidth="1"/>
    <col min="1542" max="1543" width="21" style="54" customWidth="1"/>
    <col min="1544" max="1544" width="21.7109375" style="54" customWidth="1"/>
    <col min="1545" max="1545" width="21.85546875" style="54" customWidth="1"/>
    <col min="1546" max="1546" width="12.42578125" style="54" customWidth="1"/>
    <col min="1547" max="1547" width="19.85546875" style="54" customWidth="1"/>
    <col min="1548" max="1548" width="22.42578125" style="54" customWidth="1"/>
    <col min="1549" max="1549" width="9.140625" style="54"/>
    <col min="1550" max="1550" width="15" style="54" customWidth="1"/>
    <col min="1551" max="1792" width="9.140625" style="54"/>
    <col min="1793" max="1793" width="1.85546875" style="54" customWidth="1"/>
    <col min="1794" max="1794" width="4.85546875" style="54" customWidth="1"/>
    <col min="1795" max="1795" width="49.140625" style="54" customWidth="1"/>
    <col min="1796" max="1796" width="23.28515625" style="54" bestFit="1" customWidth="1"/>
    <col min="1797" max="1797" width="22.5703125" style="54" customWidth="1"/>
    <col min="1798" max="1799" width="21" style="54" customWidth="1"/>
    <col min="1800" max="1800" width="21.7109375" style="54" customWidth="1"/>
    <col min="1801" max="1801" width="21.85546875" style="54" customWidth="1"/>
    <col min="1802" max="1802" width="12.42578125" style="54" customWidth="1"/>
    <col min="1803" max="1803" width="19.85546875" style="54" customWidth="1"/>
    <col min="1804" max="1804" width="22.42578125" style="54" customWidth="1"/>
    <col min="1805" max="1805" width="9.140625" style="54"/>
    <col min="1806" max="1806" width="15" style="54" customWidth="1"/>
    <col min="1807" max="2048" width="9.140625" style="54"/>
    <col min="2049" max="2049" width="1.85546875" style="54" customWidth="1"/>
    <col min="2050" max="2050" width="4.85546875" style="54" customWidth="1"/>
    <col min="2051" max="2051" width="49.140625" style="54" customWidth="1"/>
    <col min="2052" max="2052" width="23.28515625" style="54" bestFit="1" customWidth="1"/>
    <col min="2053" max="2053" width="22.5703125" style="54" customWidth="1"/>
    <col min="2054" max="2055" width="21" style="54" customWidth="1"/>
    <col min="2056" max="2056" width="21.7109375" style="54" customWidth="1"/>
    <col min="2057" max="2057" width="21.85546875" style="54" customWidth="1"/>
    <col min="2058" max="2058" width="12.42578125" style="54" customWidth="1"/>
    <col min="2059" max="2059" width="19.85546875" style="54" customWidth="1"/>
    <col min="2060" max="2060" width="22.42578125" style="54" customWidth="1"/>
    <col min="2061" max="2061" width="9.140625" style="54"/>
    <col min="2062" max="2062" width="15" style="54" customWidth="1"/>
    <col min="2063" max="2304" width="9.140625" style="54"/>
    <col min="2305" max="2305" width="1.85546875" style="54" customWidth="1"/>
    <col min="2306" max="2306" width="4.85546875" style="54" customWidth="1"/>
    <col min="2307" max="2307" width="49.140625" style="54" customWidth="1"/>
    <col min="2308" max="2308" width="23.28515625" style="54" bestFit="1" customWidth="1"/>
    <col min="2309" max="2309" width="22.5703125" style="54" customWidth="1"/>
    <col min="2310" max="2311" width="21" style="54" customWidth="1"/>
    <col min="2312" max="2312" width="21.7109375" style="54" customWidth="1"/>
    <col min="2313" max="2313" width="21.85546875" style="54" customWidth="1"/>
    <col min="2314" max="2314" width="12.42578125" style="54" customWidth="1"/>
    <col min="2315" max="2315" width="19.85546875" style="54" customWidth="1"/>
    <col min="2316" max="2316" width="22.42578125" style="54" customWidth="1"/>
    <col min="2317" max="2317" width="9.140625" style="54"/>
    <col min="2318" max="2318" width="15" style="54" customWidth="1"/>
    <col min="2319" max="2560" width="9.140625" style="54"/>
    <col min="2561" max="2561" width="1.85546875" style="54" customWidth="1"/>
    <col min="2562" max="2562" width="4.85546875" style="54" customWidth="1"/>
    <col min="2563" max="2563" width="49.140625" style="54" customWidth="1"/>
    <col min="2564" max="2564" width="23.28515625" style="54" bestFit="1" customWidth="1"/>
    <col min="2565" max="2565" width="22.5703125" style="54" customWidth="1"/>
    <col min="2566" max="2567" width="21" style="54" customWidth="1"/>
    <col min="2568" max="2568" width="21.7109375" style="54" customWidth="1"/>
    <col min="2569" max="2569" width="21.85546875" style="54" customWidth="1"/>
    <col min="2570" max="2570" width="12.42578125" style="54" customWidth="1"/>
    <col min="2571" max="2571" width="19.85546875" style="54" customWidth="1"/>
    <col min="2572" max="2572" width="22.42578125" style="54" customWidth="1"/>
    <col min="2573" max="2573" width="9.140625" style="54"/>
    <col min="2574" max="2574" width="15" style="54" customWidth="1"/>
    <col min="2575" max="2816" width="9.140625" style="54"/>
    <col min="2817" max="2817" width="1.85546875" style="54" customWidth="1"/>
    <col min="2818" max="2818" width="4.85546875" style="54" customWidth="1"/>
    <col min="2819" max="2819" width="49.140625" style="54" customWidth="1"/>
    <col min="2820" max="2820" width="23.28515625" style="54" bestFit="1" customWidth="1"/>
    <col min="2821" max="2821" width="22.5703125" style="54" customWidth="1"/>
    <col min="2822" max="2823" width="21" style="54" customWidth="1"/>
    <col min="2824" max="2824" width="21.7109375" style="54" customWidth="1"/>
    <col min="2825" max="2825" width="21.85546875" style="54" customWidth="1"/>
    <col min="2826" max="2826" width="12.42578125" style="54" customWidth="1"/>
    <col min="2827" max="2827" width="19.85546875" style="54" customWidth="1"/>
    <col min="2828" max="2828" width="22.42578125" style="54" customWidth="1"/>
    <col min="2829" max="2829" width="9.140625" style="54"/>
    <col min="2830" max="2830" width="15" style="54" customWidth="1"/>
    <col min="2831" max="3072" width="9.140625" style="54"/>
    <col min="3073" max="3073" width="1.85546875" style="54" customWidth="1"/>
    <col min="3074" max="3074" width="4.85546875" style="54" customWidth="1"/>
    <col min="3075" max="3075" width="49.140625" style="54" customWidth="1"/>
    <col min="3076" max="3076" width="23.28515625" style="54" bestFit="1" customWidth="1"/>
    <col min="3077" max="3077" width="22.5703125" style="54" customWidth="1"/>
    <col min="3078" max="3079" width="21" style="54" customWidth="1"/>
    <col min="3080" max="3080" width="21.7109375" style="54" customWidth="1"/>
    <col min="3081" max="3081" width="21.85546875" style="54" customWidth="1"/>
    <col min="3082" max="3082" width="12.42578125" style="54" customWidth="1"/>
    <col min="3083" max="3083" width="19.85546875" style="54" customWidth="1"/>
    <col min="3084" max="3084" width="22.42578125" style="54" customWidth="1"/>
    <col min="3085" max="3085" width="9.140625" style="54"/>
    <col min="3086" max="3086" width="15" style="54" customWidth="1"/>
    <col min="3087" max="3328" width="9.140625" style="54"/>
    <col min="3329" max="3329" width="1.85546875" style="54" customWidth="1"/>
    <col min="3330" max="3330" width="4.85546875" style="54" customWidth="1"/>
    <col min="3331" max="3331" width="49.140625" style="54" customWidth="1"/>
    <col min="3332" max="3332" width="23.28515625" style="54" bestFit="1" customWidth="1"/>
    <col min="3333" max="3333" width="22.5703125" style="54" customWidth="1"/>
    <col min="3334" max="3335" width="21" style="54" customWidth="1"/>
    <col min="3336" max="3336" width="21.7109375" style="54" customWidth="1"/>
    <col min="3337" max="3337" width="21.85546875" style="54" customWidth="1"/>
    <col min="3338" max="3338" width="12.42578125" style="54" customWidth="1"/>
    <col min="3339" max="3339" width="19.85546875" style="54" customWidth="1"/>
    <col min="3340" max="3340" width="22.42578125" style="54" customWidth="1"/>
    <col min="3341" max="3341" width="9.140625" style="54"/>
    <col min="3342" max="3342" width="15" style="54" customWidth="1"/>
    <col min="3343" max="3584" width="9.140625" style="54"/>
    <col min="3585" max="3585" width="1.85546875" style="54" customWidth="1"/>
    <col min="3586" max="3586" width="4.85546875" style="54" customWidth="1"/>
    <col min="3587" max="3587" width="49.140625" style="54" customWidth="1"/>
    <col min="3588" max="3588" width="23.28515625" style="54" bestFit="1" customWidth="1"/>
    <col min="3589" max="3589" width="22.5703125" style="54" customWidth="1"/>
    <col min="3590" max="3591" width="21" style="54" customWidth="1"/>
    <col min="3592" max="3592" width="21.7109375" style="54" customWidth="1"/>
    <col min="3593" max="3593" width="21.85546875" style="54" customWidth="1"/>
    <col min="3594" max="3594" width="12.42578125" style="54" customWidth="1"/>
    <col min="3595" max="3595" width="19.85546875" style="54" customWidth="1"/>
    <col min="3596" max="3596" width="22.42578125" style="54" customWidth="1"/>
    <col min="3597" max="3597" width="9.140625" style="54"/>
    <col min="3598" max="3598" width="15" style="54" customWidth="1"/>
    <col min="3599" max="3840" width="9.140625" style="54"/>
    <col min="3841" max="3841" width="1.85546875" style="54" customWidth="1"/>
    <col min="3842" max="3842" width="4.85546875" style="54" customWidth="1"/>
    <col min="3843" max="3843" width="49.140625" style="54" customWidth="1"/>
    <col min="3844" max="3844" width="23.28515625" style="54" bestFit="1" customWidth="1"/>
    <col min="3845" max="3845" width="22.5703125" style="54" customWidth="1"/>
    <col min="3846" max="3847" width="21" style="54" customWidth="1"/>
    <col min="3848" max="3848" width="21.7109375" style="54" customWidth="1"/>
    <col min="3849" max="3849" width="21.85546875" style="54" customWidth="1"/>
    <col min="3850" max="3850" width="12.42578125" style="54" customWidth="1"/>
    <col min="3851" max="3851" width="19.85546875" style="54" customWidth="1"/>
    <col min="3852" max="3852" width="22.42578125" style="54" customWidth="1"/>
    <col min="3853" max="3853" width="9.140625" style="54"/>
    <col min="3854" max="3854" width="15" style="54" customWidth="1"/>
    <col min="3855" max="4096" width="9.140625" style="54"/>
    <col min="4097" max="4097" width="1.85546875" style="54" customWidth="1"/>
    <col min="4098" max="4098" width="4.85546875" style="54" customWidth="1"/>
    <col min="4099" max="4099" width="49.140625" style="54" customWidth="1"/>
    <col min="4100" max="4100" width="23.28515625" style="54" bestFit="1" customWidth="1"/>
    <col min="4101" max="4101" width="22.5703125" style="54" customWidth="1"/>
    <col min="4102" max="4103" width="21" style="54" customWidth="1"/>
    <col min="4104" max="4104" width="21.7109375" style="54" customWidth="1"/>
    <col min="4105" max="4105" width="21.85546875" style="54" customWidth="1"/>
    <col min="4106" max="4106" width="12.42578125" style="54" customWidth="1"/>
    <col min="4107" max="4107" width="19.85546875" style="54" customWidth="1"/>
    <col min="4108" max="4108" width="22.42578125" style="54" customWidth="1"/>
    <col min="4109" max="4109" width="9.140625" style="54"/>
    <col min="4110" max="4110" width="15" style="54" customWidth="1"/>
    <col min="4111" max="4352" width="9.140625" style="54"/>
    <col min="4353" max="4353" width="1.85546875" style="54" customWidth="1"/>
    <col min="4354" max="4354" width="4.85546875" style="54" customWidth="1"/>
    <col min="4355" max="4355" width="49.140625" style="54" customWidth="1"/>
    <col min="4356" max="4356" width="23.28515625" style="54" bestFit="1" customWidth="1"/>
    <col min="4357" max="4357" width="22.5703125" style="54" customWidth="1"/>
    <col min="4358" max="4359" width="21" style="54" customWidth="1"/>
    <col min="4360" max="4360" width="21.7109375" style="54" customWidth="1"/>
    <col min="4361" max="4361" width="21.85546875" style="54" customWidth="1"/>
    <col min="4362" max="4362" width="12.42578125" style="54" customWidth="1"/>
    <col min="4363" max="4363" width="19.85546875" style="54" customWidth="1"/>
    <col min="4364" max="4364" width="22.42578125" style="54" customWidth="1"/>
    <col min="4365" max="4365" width="9.140625" style="54"/>
    <col min="4366" max="4366" width="15" style="54" customWidth="1"/>
    <col min="4367" max="4608" width="9.140625" style="54"/>
    <col min="4609" max="4609" width="1.85546875" style="54" customWidth="1"/>
    <col min="4610" max="4610" width="4.85546875" style="54" customWidth="1"/>
    <col min="4611" max="4611" width="49.140625" style="54" customWidth="1"/>
    <col min="4612" max="4612" width="23.28515625" style="54" bestFit="1" customWidth="1"/>
    <col min="4613" max="4613" width="22.5703125" style="54" customWidth="1"/>
    <col min="4614" max="4615" width="21" style="54" customWidth="1"/>
    <col min="4616" max="4616" width="21.7109375" style="54" customWidth="1"/>
    <col min="4617" max="4617" width="21.85546875" style="54" customWidth="1"/>
    <col min="4618" max="4618" width="12.42578125" style="54" customWidth="1"/>
    <col min="4619" max="4619" width="19.85546875" style="54" customWidth="1"/>
    <col min="4620" max="4620" width="22.42578125" style="54" customWidth="1"/>
    <col min="4621" max="4621" width="9.140625" style="54"/>
    <col min="4622" max="4622" width="15" style="54" customWidth="1"/>
    <col min="4623" max="4864" width="9.140625" style="54"/>
    <col min="4865" max="4865" width="1.85546875" style="54" customWidth="1"/>
    <col min="4866" max="4866" width="4.85546875" style="54" customWidth="1"/>
    <col min="4867" max="4867" width="49.140625" style="54" customWidth="1"/>
    <col min="4868" max="4868" width="23.28515625" style="54" bestFit="1" customWidth="1"/>
    <col min="4869" max="4869" width="22.5703125" style="54" customWidth="1"/>
    <col min="4870" max="4871" width="21" style="54" customWidth="1"/>
    <col min="4872" max="4872" width="21.7109375" style="54" customWidth="1"/>
    <col min="4873" max="4873" width="21.85546875" style="54" customWidth="1"/>
    <col min="4874" max="4874" width="12.42578125" style="54" customWidth="1"/>
    <col min="4875" max="4875" width="19.85546875" style="54" customWidth="1"/>
    <col min="4876" max="4876" width="22.42578125" style="54" customWidth="1"/>
    <col min="4877" max="4877" width="9.140625" style="54"/>
    <col min="4878" max="4878" width="15" style="54" customWidth="1"/>
    <col min="4879" max="5120" width="9.140625" style="54"/>
    <col min="5121" max="5121" width="1.85546875" style="54" customWidth="1"/>
    <col min="5122" max="5122" width="4.85546875" style="54" customWidth="1"/>
    <col min="5123" max="5123" width="49.140625" style="54" customWidth="1"/>
    <col min="5124" max="5124" width="23.28515625" style="54" bestFit="1" customWidth="1"/>
    <col min="5125" max="5125" width="22.5703125" style="54" customWidth="1"/>
    <col min="5126" max="5127" width="21" style="54" customWidth="1"/>
    <col min="5128" max="5128" width="21.7109375" style="54" customWidth="1"/>
    <col min="5129" max="5129" width="21.85546875" style="54" customWidth="1"/>
    <col min="5130" max="5130" width="12.42578125" style="54" customWidth="1"/>
    <col min="5131" max="5131" width="19.85546875" style="54" customWidth="1"/>
    <col min="5132" max="5132" width="22.42578125" style="54" customWidth="1"/>
    <col min="5133" max="5133" width="9.140625" style="54"/>
    <col min="5134" max="5134" width="15" style="54" customWidth="1"/>
    <col min="5135" max="5376" width="9.140625" style="54"/>
    <col min="5377" max="5377" width="1.85546875" style="54" customWidth="1"/>
    <col min="5378" max="5378" width="4.85546875" style="54" customWidth="1"/>
    <col min="5379" max="5379" width="49.140625" style="54" customWidth="1"/>
    <col min="5380" max="5380" width="23.28515625" style="54" bestFit="1" customWidth="1"/>
    <col min="5381" max="5381" width="22.5703125" style="54" customWidth="1"/>
    <col min="5382" max="5383" width="21" style="54" customWidth="1"/>
    <col min="5384" max="5384" width="21.7109375" style="54" customWidth="1"/>
    <col min="5385" max="5385" width="21.85546875" style="54" customWidth="1"/>
    <col min="5386" max="5386" width="12.42578125" style="54" customWidth="1"/>
    <col min="5387" max="5387" width="19.85546875" style="54" customWidth="1"/>
    <col min="5388" max="5388" width="22.42578125" style="54" customWidth="1"/>
    <col min="5389" max="5389" width="9.140625" style="54"/>
    <col min="5390" max="5390" width="15" style="54" customWidth="1"/>
    <col min="5391" max="5632" width="9.140625" style="54"/>
    <col min="5633" max="5633" width="1.85546875" style="54" customWidth="1"/>
    <col min="5634" max="5634" width="4.85546875" style="54" customWidth="1"/>
    <col min="5635" max="5635" width="49.140625" style="54" customWidth="1"/>
    <col min="5636" max="5636" width="23.28515625" style="54" bestFit="1" customWidth="1"/>
    <col min="5637" max="5637" width="22.5703125" style="54" customWidth="1"/>
    <col min="5638" max="5639" width="21" style="54" customWidth="1"/>
    <col min="5640" max="5640" width="21.7109375" style="54" customWidth="1"/>
    <col min="5641" max="5641" width="21.85546875" style="54" customWidth="1"/>
    <col min="5642" max="5642" width="12.42578125" style="54" customWidth="1"/>
    <col min="5643" max="5643" width="19.85546875" style="54" customWidth="1"/>
    <col min="5644" max="5644" width="22.42578125" style="54" customWidth="1"/>
    <col min="5645" max="5645" width="9.140625" style="54"/>
    <col min="5646" max="5646" width="15" style="54" customWidth="1"/>
    <col min="5647" max="5888" width="9.140625" style="54"/>
    <col min="5889" max="5889" width="1.85546875" style="54" customWidth="1"/>
    <col min="5890" max="5890" width="4.85546875" style="54" customWidth="1"/>
    <col min="5891" max="5891" width="49.140625" style="54" customWidth="1"/>
    <col min="5892" max="5892" width="23.28515625" style="54" bestFit="1" customWidth="1"/>
    <col min="5893" max="5893" width="22.5703125" style="54" customWidth="1"/>
    <col min="5894" max="5895" width="21" style="54" customWidth="1"/>
    <col min="5896" max="5896" width="21.7109375" style="54" customWidth="1"/>
    <col min="5897" max="5897" width="21.85546875" style="54" customWidth="1"/>
    <col min="5898" max="5898" width="12.42578125" style="54" customWidth="1"/>
    <col min="5899" max="5899" width="19.85546875" style="54" customWidth="1"/>
    <col min="5900" max="5900" width="22.42578125" style="54" customWidth="1"/>
    <col min="5901" max="5901" width="9.140625" style="54"/>
    <col min="5902" max="5902" width="15" style="54" customWidth="1"/>
    <col min="5903" max="6144" width="9.140625" style="54"/>
    <col min="6145" max="6145" width="1.85546875" style="54" customWidth="1"/>
    <col min="6146" max="6146" width="4.85546875" style="54" customWidth="1"/>
    <col min="6147" max="6147" width="49.140625" style="54" customWidth="1"/>
    <col min="6148" max="6148" width="23.28515625" style="54" bestFit="1" customWidth="1"/>
    <col min="6149" max="6149" width="22.5703125" style="54" customWidth="1"/>
    <col min="6150" max="6151" width="21" style="54" customWidth="1"/>
    <col min="6152" max="6152" width="21.7109375" style="54" customWidth="1"/>
    <col min="6153" max="6153" width="21.85546875" style="54" customWidth="1"/>
    <col min="6154" max="6154" width="12.42578125" style="54" customWidth="1"/>
    <col min="6155" max="6155" width="19.85546875" style="54" customWidth="1"/>
    <col min="6156" max="6156" width="22.42578125" style="54" customWidth="1"/>
    <col min="6157" max="6157" width="9.140625" style="54"/>
    <col min="6158" max="6158" width="15" style="54" customWidth="1"/>
    <col min="6159" max="6400" width="9.140625" style="54"/>
    <col min="6401" max="6401" width="1.85546875" style="54" customWidth="1"/>
    <col min="6402" max="6402" width="4.85546875" style="54" customWidth="1"/>
    <col min="6403" max="6403" width="49.140625" style="54" customWidth="1"/>
    <col min="6404" max="6404" width="23.28515625" style="54" bestFit="1" customWidth="1"/>
    <col min="6405" max="6405" width="22.5703125" style="54" customWidth="1"/>
    <col min="6406" max="6407" width="21" style="54" customWidth="1"/>
    <col min="6408" max="6408" width="21.7109375" style="54" customWidth="1"/>
    <col min="6409" max="6409" width="21.85546875" style="54" customWidth="1"/>
    <col min="6410" max="6410" width="12.42578125" style="54" customWidth="1"/>
    <col min="6411" max="6411" width="19.85546875" style="54" customWidth="1"/>
    <col min="6412" max="6412" width="22.42578125" style="54" customWidth="1"/>
    <col min="6413" max="6413" width="9.140625" style="54"/>
    <col min="6414" max="6414" width="15" style="54" customWidth="1"/>
    <col min="6415" max="6656" width="9.140625" style="54"/>
    <col min="6657" max="6657" width="1.85546875" style="54" customWidth="1"/>
    <col min="6658" max="6658" width="4.85546875" style="54" customWidth="1"/>
    <col min="6659" max="6659" width="49.140625" style="54" customWidth="1"/>
    <col min="6660" max="6660" width="23.28515625" style="54" bestFit="1" customWidth="1"/>
    <col min="6661" max="6661" width="22.5703125" style="54" customWidth="1"/>
    <col min="6662" max="6663" width="21" style="54" customWidth="1"/>
    <col min="6664" max="6664" width="21.7109375" style="54" customWidth="1"/>
    <col min="6665" max="6665" width="21.85546875" style="54" customWidth="1"/>
    <col min="6666" max="6666" width="12.42578125" style="54" customWidth="1"/>
    <col min="6667" max="6667" width="19.85546875" style="54" customWidth="1"/>
    <col min="6668" max="6668" width="22.42578125" style="54" customWidth="1"/>
    <col min="6669" max="6669" width="9.140625" style="54"/>
    <col min="6670" max="6670" width="15" style="54" customWidth="1"/>
    <col min="6671" max="6912" width="9.140625" style="54"/>
    <col min="6913" max="6913" width="1.85546875" style="54" customWidth="1"/>
    <col min="6914" max="6914" width="4.85546875" style="54" customWidth="1"/>
    <col min="6915" max="6915" width="49.140625" style="54" customWidth="1"/>
    <col min="6916" max="6916" width="23.28515625" style="54" bestFit="1" customWidth="1"/>
    <col min="6917" max="6917" width="22.5703125" style="54" customWidth="1"/>
    <col min="6918" max="6919" width="21" style="54" customWidth="1"/>
    <col min="6920" max="6920" width="21.7109375" style="54" customWidth="1"/>
    <col min="6921" max="6921" width="21.85546875" style="54" customWidth="1"/>
    <col min="6922" max="6922" width="12.42578125" style="54" customWidth="1"/>
    <col min="6923" max="6923" width="19.85546875" style="54" customWidth="1"/>
    <col min="6924" max="6924" width="22.42578125" style="54" customWidth="1"/>
    <col min="6925" max="6925" width="9.140625" style="54"/>
    <col min="6926" max="6926" width="15" style="54" customWidth="1"/>
    <col min="6927" max="7168" width="9.140625" style="54"/>
    <col min="7169" max="7169" width="1.85546875" style="54" customWidth="1"/>
    <col min="7170" max="7170" width="4.85546875" style="54" customWidth="1"/>
    <col min="7171" max="7171" width="49.140625" style="54" customWidth="1"/>
    <col min="7172" max="7172" width="23.28515625" style="54" bestFit="1" customWidth="1"/>
    <col min="7173" max="7173" width="22.5703125" style="54" customWidth="1"/>
    <col min="7174" max="7175" width="21" style="54" customWidth="1"/>
    <col min="7176" max="7176" width="21.7109375" style="54" customWidth="1"/>
    <col min="7177" max="7177" width="21.85546875" style="54" customWidth="1"/>
    <col min="7178" max="7178" width="12.42578125" style="54" customWidth="1"/>
    <col min="7179" max="7179" width="19.85546875" style="54" customWidth="1"/>
    <col min="7180" max="7180" width="22.42578125" style="54" customWidth="1"/>
    <col min="7181" max="7181" width="9.140625" style="54"/>
    <col min="7182" max="7182" width="15" style="54" customWidth="1"/>
    <col min="7183" max="7424" width="9.140625" style="54"/>
    <col min="7425" max="7425" width="1.85546875" style="54" customWidth="1"/>
    <col min="7426" max="7426" width="4.85546875" style="54" customWidth="1"/>
    <col min="7427" max="7427" width="49.140625" style="54" customWidth="1"/>
    <col min="7428" max="7428" width="23.28515625" style="54" bestFit="1" customWidth="1"/>
    <col min="7429" max="7429" width="22.5703125" style="54" customWidth="1"/>
    <col min="7430" max="7431" width="21" style="54" customWidth="1"/>
    <col min="7432" max="7432" width="21.7109375" style="54" customWidth="1"/>
    <col min="7433" max="7433" width="21.85546875" style="54" customWidth="1"/>
    <col min="7434" max="7434" width="12.42578125" style="54" customWidth="1"/>
    <col min="7435" max="7435" width="19.85546875" style="54" customWidth="1"/>
    <col min="7436" max="7436" width="22.42578125" style="54" customWidth="1"/>
    <col min="7437" max="7437" width="9.140625" style="54"/>
    <col min="7438" max="7438" width="15" style="54" customWidth="1"/>
    <col min="7439" max="7680" width="9.140625" style="54"/>
    <col min="7681" max="7681" width="1.85546875" style="54" customWidth="1"/>
    <col min="7682" max="7682" width="4.85546875" style="54" customWidth="1"/>
    <col min="7683" max="7683" width="49.140625" style="54" customWidth="1"/>
    <col min="7684" max="7684" width="23.28515625" style="54" bestFit="1" customWidth="1"/>
    <col min="7685" max="7685" width="22.5703125" style="54" customWidth="1"/>
    <col min="7686" max="7687" width="21" style="54" customWidth="1"/>
    <col min="7688" max="7688" width="21.7109375" style="54" customWidth="1"/>
    <col min="7689" max="7689" width="21.85546875" style="54" customWidth="1"/>
    <col min="7690" max="7690" width="12.42578125" style="54" customWidth="1"/>
    <col min="7691" max="7691" width="19.85546875" style="54" customWidth="1"/>
    <col min="7692" max="7692" width="22.42578125" style="54" customWidth="1"/>
    <col min="7693" max="7693" width="9.140625" style="54"/>
    <col min="7694" max="7694" width="15" style="54" customWidth="1"/>
    <col min="7695" max="7936" width="9.140625" style="54"/>
    <col min="7937" max="7937" width="1.85546875" style="54" customWidth="1"/>
    <col min="7938" max="7938" width="4.85546875" style="54" customWidth="1"/>
    <col min="7939" max="7939" width="49.140625" style="54" customWidth="1"/>
    <col min="7940" max="7940" width="23.28515625" style="54" bestFit="1" customWidth="1"/>
    <col min="7941" max="7941" width="22.5703125" style="54" customWidth="1"/>
    <col min="7942" max="7943" width="21" style="54" customWidth="1"/>
    <col min="7944" max="7944" width="21.7109375" style="54" customWidth="1"/>
    <col min="7945" max="7945" width="21.85546875" style="54" customWidth="1"/>
    <col min="7946" max="7946" width="12.42578125" style="54" customWidth="1"/>
    <col min="7947" max="7947" width="19.85546875" style="54" customWidth="1"/>
    <col min="7948" max="7948" width="22.42578125" style="54" customWidth="1"/>
    <col min="7949" max="7949" width="9.140625" style="54"/>
    <col min="7950" max="7950" width="15" style="54" customWidth="1"/>
    <col min="7951" max="8192" width="9.140625" style="54"/>
    <col min="8193" max="8193" width="1.85546875" style="54" customWidth="1"/>
    <col min="8194" max="8194" width="4.85546875" style="54" customWidth="1"/>
    <col min="8195" max="8195" width="49.140625" style="54" customWidth="1"/>
    <col min="8196" max="8196" width="23.28515625" style="54" bestFit="1" customWidth="1"/>
    <col min="8197" max="8197" width="22.5703125" style="54" customWidth="1"/>
    <col min="8198" max="8199" width="21" style="54" customWidth="1"/>
    <col min="8200" max="8200" width="21.7109375" style="54" customWidth="1"/>
    <col min="8201" max="8201" width="21.85546875" style="54" customWidth="1"/>
    <col min="8202" max="8202" width="12.42578125" style="54" customWidth="1"/>
    <col min="8203" max="8203" width="19.85546875" style="54" customWidth="1"/>
    <col min="8204" max="8204" width="22.42578125" style="54" customWidth="1"/>
    <col min="8205" max="8205" width="9.140625" style="54"/>
    <col min="8206" max="8206" width="15" style="54" customWidth="1"/>
    <col min="8207" max="8448" width="9.140625" style="54"/>
    <col min="8449" max="8449" width="1.85546875" style="54" customWidth="1"/>
    <col min="8450" max="8450" width="4.85546875" style="54" customWidth="1"/>
    <col min="8451" max="8451" width="49.140625" style="54" customWidth="1"/>
    <col min="8452" max="8452" width="23.28515625" style="54" bestFit="1" customWidth="1"/>
    <col min="8453" max="8453" width="22.5703125" style="54" customWidth="1"/>
    <col min="8454" max="8455" width="21" style="54" customWidth="1"/>
    <col min="8456" max="8456" width="21.7109375" style="54" customWidth="1"/>
    <col min="8457" max="8457" width="21.85546875" style="54" customWidth="1"/>
    <col min="8458" max="8458" width="12.42578125" style="54" customWidth="1"/>
    <col min="8459" max="8459" width="19.85546875" style="54" customWidth="1"/>
    <col min="8460" max="8460" width="22.42578125" style="54" customWidth="1"/>
    <col min="8461" max="8461" width="9.140625" style="54"/>
    <col min="8462" max="8462" width="15" style="54" customWidth="1"/>
    <col min="8463" max="8704" width="9.140625" style="54"/>
    <col min="8705" max="8705" width="1.85546875" style="54" customWidth="1"/>
    <col min="8706" max="8706" width="4.85546875" style="54" customWidth="1"/>
    <col min="8707" max="8707" width="49.140625" style="54" customWidth="1"/>
    <col min="8708" max="8708" width="23.28515625" style="54" bestFit="1" customWidth="1"/>
    <col min="8709" max="8709" width="22.5703125" style="54" customWidth="1"/>
    <col min="8710" max="8711" width="21" style="54" customWidth="1"/>
    <col min="8712" max="8712" width="21.7109375" style="54" customWidth="1"/>
    <col min="8713" max="8713" width="21.85546875" style="54" customWidth="1"/>
    <col min="8714" max="8714" width="12.42578125" style="54" customWidth="1"/>
    <col min="8715" max="8715" width="19.85546875" style="54" customWidth="1"/>
    <col min="8716" max="8716" width="22.42578125" style="54" customWidth="1"/>
    <col min="8717" max="8717" width="9.140625" style="54"/>
    <col min="8718" max="8718" width="15" style="54" customWidth="1"/>
    <col min="8719" max="8960" width="9.140625" style="54"/>
    <col min="8961" max="8961" width="1.85546875" style="54" customWidth="1"/>
    <col min="8962" max="8962" width="4.85546875" style="54" customWidth="1"/>
    <col min="8963" max="8963" width="49.140625" style="54" customWidth="1"/>
    <col min="8964" max="8964" width="23.28515625" style="54" bestFit="1" customWidth="1"/>
    <col min="8965" max="8965" width="22.5703125" style="54" customWidth="1"/>
    <col min="8966" max="8967" width="21" style="54" customWidth="1"/>
    <col min="8968" max="8968" width="21.7109375" style="54" customWidth="1"/>
    <col min="8969" max="8969" width="21.85546875" style="54" customWidth="1"/>
    <col min="8970" max="8970" width="12.42578125" style="54" customWidth="1"/>
    <col min="8971" max="8971" width="19.85546875" style="54" customWidth="1"/>
    <col min="8972" max="8972" width="22.42578125" style="54" customWidth="1"/>
    <col min="8973" max="8973" width="9.140625" style="54"/>
    <col min="8974" max="8974" width="15" style="54" customWidth="1"/>
    <col min="8975" max="9216" width="9.140625" style="54"/>
    <col min="9217" max="9217" width="1.85546875" style="54" customWidth="1"/>
    <col min="9218" max="9218" width="4.85546875" style="54" customWidth="1"/>
    <col min="9219" max="9219" width="49.140625" style="54" customWidth="1"/>
    <col min="9220" max="9220" width="23.28515625" style="54" bestFit="1" customWidth="1"/>
    <col min="9221" max="9221" width="22.5703125" style="54" customWidth="1"/>
    <col min="9222" max="9223" width="21" style="54" customWidth="1"/>
    <col min="9224" max="9224" width="21.7109375" style="54" customWidth="1"/>
    <col min="9225" max="9225" width="21.85546875" style="54" customWidth="1"/>
    <col min="9226" max="9226" width="12.42578125" style="54" customWidth="1"/>
    <col min="9227" max="9227" width="19.85546875" style="54" customWidth="1"/>
    <col min="9228" max="9228" width="22.42578125" style="54" customWidth="1"/>
    <col min="9229" max="9229" width="9.140625" style="54"/>
    <col min="9230" max="9230" width="15" style="54" customWidth="1"/>
    <col min="9231" max="9472" width="9.140625" style="54"/>
    <col min="9473" max="9473" width="1.85546875" style="54" customWidth="1"/>
    <col min="9474" max="9474" width="4.85546875" style="54" customWidth="1"/>
    <col min="9475" max="9475" width="49.140625" style="54" customWidth="1"/>
    <col min="9476" max="9476" width="23.28515625" style="54" bestFit="1" customWidth="1"/>
    <col min="9477" max="9477" width="22.5703125" style="54" customWidth="1"/>
    <col min="9478" max="9479" width="21" style="54" customWidth="1"/>
    <col min="9480" max="9480" width="21.7109375" style="54" customWidth="1"/>
    <col min="9481" max="9481" width="21.85546875" style="54" customWidth="1"/>
    <col min="9482" max="9482" width="12.42578125" style="54" customWidth="1"/>
    <col min="9483" max="9483" width="19.85546875" style="54" customWidth="1"/>
    <col min="9484" max="9484" width="22.42578125" style="54" customWidth="1"/>
    <col min="9485" max="9485" width="9.140625" style="54"/>
    <col min="9486" max="9486" width="15" style="54" customWidth="1"/>
    <col min="9487" max="9728" width="9.140625" style="54"/>
    <col min="9729" max="9729" width="1.85546875" style="54" customWidth="1"/>
    <col min="9730" max="9730" width="4.85546875" style="54" customWidth="1"/>
    <col min="9731" max="9731" width="49.140625" style="54" customWidth="1"/>
    <col min="9732" max="9732" width="23.28515625" style="54" bestFit="1" customWidth="1"/>
    <col min="9733" max="9733" width="22.5703125" style="54" customWidth="1"/>
    <col min="9734" max="9735" width="21" style="54" customWidth="1"/>
    <col min="9736" max="9736" width="21.7109375" style="54" customWidth="1"/>
    <col min="9737" max="9737" width="21.85546875" style="54" customWidth="1"/>
    <col min="9738" max="9738" width="12.42578125" style="54" customWidth="1"/>
    <col min="9739" max="9739" width="19.85546875" style="54" customWidth="1"/>
    <col min="9740" max="9740" width="22.42578125" style="54" customWidth="1"/>
    <col min="9741" max="9741" width="9.140625" style="54"/>
    <col min="9742" max="9742" width="15" style="54" customWidth="1"/>
    <col min="9743" max="9984" width="9.140625" style="54"/>
    <col min="9985" max="9985" width="1.85546875" style="54" customWidth="1"/>
    <col min="9986" max="9986" width="4.85546875" style="54" customWidth="1"/>
    <col min="9987" max="9987" width="49.140625" style="54" customWidth="1"/>
    <col min="9988" max="9988" width="23.28515625" style="54" bestFit="1" customWidth="1"/>
    <col min="9989" max="9989" width="22.5703125" style="54" customWidth="1"/>
    <col min="9990" max="9991" width="21" style="54" customWidth="1"/>
    <col min="9992" max="9992" width="21.7109375" style="54" customWidth="1"/>
    <col min="9993" max="9993" width="21.85546875" style="54" customWidth="1"/>
    <col min="9994" max="9994" width="12.42578125" style="54" customWidth="1"/>
    <col min="9995" max="9995" width="19.85546875" style="54" customWidth="1"/>
    <col min="9996" max="9996" width="22.42578125" style="54" customWidth="1"/>
    <col min="9997" max="9997" width="9.140625" style="54"/>
    <col min="9998" max="9998" width="15" style="54" customWidth="1"/>
    <col min="9999" max="10240" width="9.140625" style="54"/>
    <col min="10241" max="10241" width="1.85546875" style="54" customWidth="1"/>
    <col min="10242" max="10242" width="4.85546875" style="54" customWidth="1"/>
    <col min="10243" max="10243" width="49.140625" style="54" customWidth="1"/>
    <col min="10244" max="10244" width="23.28515625" style="54" bestFit="1" customWidth="1"/>
    <col min="10245" max="10245" width="22.5703125" style="54" customWidth="1"/>
    <col min="10246" max="10247" width="21" style="54" customWidth="1"/>
    <col min="10248" max="10248" width="21.7109375" style="54" customWidth="1"/>
    <col min="10249" max="10249" width="21.85546875" style="54" customWidth="1"/>
    <col min="10250" max="10250" width="12.42578125" style="54" customWidth="1"/>
    <col min="10251" max="10251" width="19.85546875" style="54" customWidth="1"/>
    <col min="10252" max="10252" width="22.42578125" style="54" customWidth="1"/>
    <col min="10253" max="10253" width="9.140625" style="54"/>
    <col min="10254" max="10254" width="15" style="54" customWidth="1"/>
    <col min="10255" max="10496" width="9.140625" style="54"/>
    <col min="10497" max="10497" width="1.85546875" style="54" customWidth="1"/>
    <col min="10498" max="10498" width="4.85546875" style="54" customWidth="1"/>
    <col min="10499" max="10499" width="49.140625" style="54" customWidth="1"/>
    <col min="10500" max="10500" width="23.28515625" style="54" bestFit="1" customWidth="1"/>
    <col min="10501" max="10501" width="22.5703125" style="54" customWidth="1"/>
    <col min="10502" max="10503" width="21" style="54" customWidth="1"/>
    <col min="10504" max="10504" width="21.7109375" style="54" customWidth="1"/>
    <col min="10505" max="10505" width="21.85546875" style="54" customWidth="1"/>
    <col min="10506" max="10506" width="12.42578125" style="54" customWidth="1"/>
    <col min="10507" max="10507" width="19.85546875" style="54" customWidth="1"/>
    <col min="10508" max="10508" width="22.42578125" style="54" customWidth="1"/>
    <col min="10509" max="10509" width="9.140625" style="54"/>
    <col min="10510" max="10510" width="15" style="54" customWidth="1"/>
    <col min="10511" max="10752" width="9.140625" style="54"/>
    <col min="10753" max="10753" width="1.85546875" style="54" customWidth="1"/>
    <col min="10754" max="10754" width="4.85546875" style="54" customWidth="1"/>
    <col min="10755" max="10755" width="49.140625" style="54" customWidth="1"/>
    <col min="10756" max="10756" width="23.28515625" style="54" bestFit="1" customWidth="1"/>
    <col min="10757" max="10757" width="22.5703125" style="54" customWidth="1"/>
    <col min="10758" max="10759" width="21" style="54" customWidth="1"/>
    <col min="10760" max="10760" width="21.7109375" style="54" customWidth="1"/>
    <col min="10761" max="10761" width="21.85546875" style="54" customWidth="1"/>
    <col min="10762" max="10762" width="12.42578125" style="54" customWidth="1"/>
    <col min="10763" max="10763" width="19.85546875" style="54" customWidth="1"/>
    <col min="10764" max="10764" width="22.42578125" style="54" customWidth="1"/>
    <col min="10765" max="10765" width="9.140625" style="54"/>
    <col min="10766" max="10766" width="15" style="54" customWidth="1"/>
    <col min="10767" max="11008" width="9.140625" style="54"/>
    <col min="11009" max="11009" width="1.85546875" style="54" customWidth="1"/>
    <col min="11010" max="11010" width="4.85546875" style="54" customWidth="1"/>
    <col min="11011" max="11011" width="49.140625" style="54" customWidth="1"/>
    <col min="11012" max="11012" width="23.28515625" style="54" bestFit="1" customWidth="1"/>
    <col min="11013" max="11013" width="22.5703125" style="54" customWidth="1"/>
    <col min="11014" max="11015" width="21" style="54" customWidth="1"/>
    <col min="11016" max="11016" width="21.7109375" style="54" customWidth="1"/>
    <col min="11017" max="11017" width="21.85546875" style="54" customWidth="1"/>
    <col min="11018" max="11018" width="12.42578125" style="54" customWidth="1"/>
    <col min="11019" max="11019" width="19.85546875" style="54" customWidth="1"/>
    <col min="11020" max="11020" width="22.42578125" style="54" customWidth="1"/>
    <col min="11021" max="11021" width="9.140625" style="54"/>
    <col min="11022" max="11022" width="15" style="54" customWidth="1"/>
    <col min="11023" max="11264" width="9.140625" style="54"/>
    <col min="11265" max="11265" width="1.85546875" style="54" customWidth="1"/>
    <col min="11266" max="11266" width="4.85546875" style="54" customWidth="1"/>
    <col min="11267" max="11267" width="49.140625" style="54" customWidth="1"/>
    <col min="11268" max="11268" width="23.28515625" style="54" bestFit="1" customWidth="1"/>
    <col min="11269" max="11269" width="22.5703125" style="54" customWidth="1"/>
    <col min="11270" max="11271" width="21" style="54" customWidth="1"/>
    <col min="11272" max="11272" width="21.7109375" style="54" customWidth="1"/>
    <col min="11273" max="11273" width="21.85546875" style="54" customWidth="1"/>
    <col min="11274" max="11274" width="12.42578125" style="54" customWidth="1"/>
    <col min="11275" max="11275" width="19.85546875" style="54" customWidth="1"/>
    <col min="11276" max="11276" width="22.42578125" style="54" customWidth="1"/>
    <col min="11277" max="11277" width="9.140625" style="54"/>
    <col min="11278" max="11278" width="15" style="54" customWidth="1"/>
    <col min="11279" max="11520" width="9.140625" style="54"/>
    <col min="11521" max="11521" width="1.85546875" style="54" customWidth="1"/>
    <col min="11522" max="11522" width="4.85546875" style="54" customWidth="1"/>
    <col min="11523" max="11523" width="49.140625" style="54" customWidth="1"/>
    <col min="11524" max="11524" width="23.28515625" style="54" bestFit="1" customWidth="1"/>
    <col min="11525" max="11525" width="22.5703125" style="54" customWidth="1"/>
    <col min="11526" max="11527" width="21" style="54" customWidth="1"/>
    <col min="11528" max="11528" width="21.7109375" style="54" customWidth="1"/>
    <col min="11529" max="11529" width="21.85546875" style="54" customWidth="1"/>
    <col min="11530" max="11530" width="12.42578125" style="54" customWidth="1"/>
    <col min="11531" max="11531" width="19.85546875" style="54" customWidth="1"/>
    <col min="11532" max="11532" width="22.42578125" style="54" customWidth="1"/>
    <col min="11533" max="11533" width="9.140625" style="54"/>
    <col min="11534" max="11534" width="15" style="54" customWidth="1"/>
    <col min="11535" max="11776" width="9.140625" style="54"/>
    <col min="11777" max="11777" width="1.85546875" style="54" customWidth="1"/>
    <col min="11778" max="11778" width="4.85546875" style="54" customWidth="1"/>
    <col min="11779" max="11779" width="49.140625" style="54" customWidth="1"/>
    <col min="11780" max="11780" width="23.28515625" style="54" bestFit="1" customWidth="1"/>
    <col min="11781" max="11781" width="22.5703125" style="54" customWidth="1"/>
    <col min="11782" max="11783" width="21" style="54" customWidth="1"/>
    <col min="11784" max="11784" width="21.7109375" style="54" customWidth="1"/>
    <col min="11785" max="11785" width="21.85546875" style="54" customWidth="1"/>
    <col min="11786" max="11786" width="12.42578125" style="54" customWidth="1"/>
    <col min="11787" max="11787" width="19.85546875" style="54" customWidth="1"/>
    <col min="11788" max="11788" width="22.42578125" style="54" customWidth="1"/>
    <col min="11789" max="11789" width="9.140625" style="54"/>
    <col min="11790" max="11790" width="15" style="54" customWidth="1"/>
    <col min="11791" max="12032" width="9.140625" style="54"/>
    <col min="12033" max="12033" width="1.85546875" style="54" customWidth="1"/>
    <col min="12034" max="12034" width="4.85546875" style="54" customWidth="1"/>
    <col min="12035" max="12035" width="49.140625" style="54" customWidth="1"/>
    <col min="12036" max="12036" width="23.28515625" style="54" bestFit="1" customWidth="1"/>
    <col min="12037" max="12037" width="22.5703125" style="54" customWidth="1"/>
    <col min="12038" max="12039" width="21" style="54" customWidth="1"/>
    <col min="12040" max="12040" width="21.7109375" style="54" customWidth="1"/>
    <col min="12041" max="12041" width="21.85546875" style="54" customWidth="1"/>
    <col min="12042" max="12042" width="12.42578125" style="54" customWidth="1"/>
    <col min="12043" max="12043" width="19.85546875" style="54" customWidth="1"/>
    <col min="12044" max="12044" width="22.42578125" style="54" customWidth="1"/>
    <col min="12045" max="12045" width="9.140625" style="54"/>
    <col min="12046" max="12046" width="15" style="54" customWidth="1"/>
    <col min="12047" max="12288" width="9.140625" style="54"/>
    <col min="12289" max="12289" width="1.85546875" style="54" customWidth="1"/>
    <col min="12290" max="12290" width="4.85546875" style="54" customWidth="1"/>
    <col min="12291" max="12291" width="49.140625" style="54" customWidth="1"/>
    <col min="12292" max="12292" width="23.28515625" style="54" bestFit="1" customWidth="1"/>
    <col min="12293" max="12293" width="22.5703125" style="54" customWidth="1"/>
    <col min="12294" max="12295" width="21" style="54" customWidth="1"/>
    <col min="12296" max="12296" width="21.7109375" style="54" customWidth="1"/>
    <col min="12297" max="12297" width="21.85546875" style="54" customWidth="1"/>
    <col min="12298" max="12298" width="12.42578125" style="54" customWidth="1"/>
    <col min="12299" max="12299" width="19.85546875" style="54" customWidth="1"/>
    <col min="12300" max="12300" width="22.42578125" style="54" customWidth="1"/>
    <col min="12301" max="12301" width="9.140625" style="54"/>
    <col min="12302" max="12302" width="15" style="54" customWidth="1"/>
    <col min="12303" max="12544" width="9.140625" style="54"/>
    <col min="12545" max="12545" width="1.85546875" style="54" customWidth="1"/>
    <col min="12546" max="12546" width="4.85546875" style="54" customWidth="1"/>
    <col min="12547" max="12547" width="49.140625" style="54" customWidth="1"/>
    <col min="12548" max="12548" width="23.28515625" style="54" bestFit="1" customWidth="1"/>
    <col min="12549" max="12549" width="22.5703125" style="54" customWidth="1"/>
    <col min="12550" max="12551" width="21" style="54" customWidth="1"/>
    <col min="12552" max="12552" width="21.7109375" style="54" customWidth="1"/>
    <col min="12553" max="12553" width="21.85546875" style="54" customWidth="1"/>
    <col min="12554" max="12554" width="12.42578125" style="54" customWidth="1"/>
    <col min="12555" max="12555" width="19.85546875" style="54" customWidth="1"/>
    <col min="12556" max="12556" width="22.42578125" style="54" customWidth="1"/>
    <col min="12557" max="12557" width="9.140625" style="54"/>
    <col min="12558" max="12558" width="15" style="54" customWidth="1"/>
    <col min="12559" max="12800" width="9.140625" style="54"/>
    <col min="12801" max="12801" width="1.85546875" style="54" customWidth="1"/>
    <col min="12802" max="12802" width="4.85546875" style="54" customWidth="1"/>
    <col min="12803" max="12803" width="49.140625" style="54" customWidth="1"/>
    <col min="12804" max="12804" width="23.28515625" style="54" bestFit="1" customWidth="1"/>
    <col min="12805" max="12805" width="22.5703125" style="54" customWidth="1"/>
    <col min="12806" max="12807" width="21" style="54" customWidth="1"/>
    <col min="12808" max="12808" width="21.7109375" style="54" customWidth="1"/>
    <col min="12809" max="12809" width="21.85546875" style="54" customWidth="1"/>
    <col min="12810" max="12810" width="12.42578125" style="54" customWidth="1"/>
    <col min="12811" max="12811" width="19.85546875" style="54" customWidth="1"/>
    <col min="12812" max="12812" width="22.42578125" style="54" customWidth="1"/>
    <col min="12813" max="12813" width="9.140625" style="54"/>
    <col min="12814" max="12814" width="15" style="54" customWidth="1"/>
    <col min="12815" max="13056" width="9.140625" style="54"/>
    <col min="13057" max="13057" width="1.85546875" style="54" customWidth="1"/>
    <col min="13058" max="13058" width="4.85546875" style="54" customWidth="1"/>
    <col min="13059" max="13059" width="49.140625" style="54" customWidth="1"/>
    <col min="13060" max="13060" width="23.28515625" style="54" bestFit="1" customWidth="1"/>
    <col min="13061" max="13061" width="22.5703125" style="54" customWidth="1"/>
    <col min="13062" max="13063" width="21" style="54" customWidth="1"/>
    <col min="13064" max="13064" width="21.7109375" style="54" customWidth="1"/>
    <col min="13065" max="13065" width="21.85546875" style="54" customWidth="1"/>
    <col min="13066" max="13066" width="12.42578125" style="54" customWidth="1"/>
    <col min="13067" max="13067" width="19.85546875" style="54" customWidth="1"/>
    <col min="13068" max="13068" width="22.42578125" style="54" customWidth="1"/>
    <col min="13069" max="13069" width="9.140625" style="54"/>
    <col min="13070" max="13070" width="15" style="54" customWidth="1"/>
    <col min="13071" max="13312" width="9.140625" style="54"/>
    <col min="13313" max="13313" width="1.85546875" style="54" customWidth="1"/>
    <col min="13314" max="13314" width="4.85546875" style="54" customWidth="1"/>
    <col min="13315" max="13315" width="49.140625" style="54" customWidth="1"/>
    <col min="13316" max="13316" width="23.28515625" style="54" bestFit="1" customWidth="1"/>
    <col min="13317" max="13317" width="22.5703125" style="54" customWidth="1"/>
    <col min="13318" max="13319" width="21" style="54" customWidth="1"/>
    <col min="13320" max="13320" width="21.7109375" style="54" customWidth="1"/>
    <col min="13321" max="13321" width="21.85546875" style="54" customWidth="1"/>
    <col min="13322" max="13322" width="12.42578125" style="54" customWidth="1"/>
    <col min="13323" max="13323" width="19.85546875" style="54" customWidth="1"/>
    <col min="13324" max="13324" width="22.42578125" style="54" customWidth="1"/>
    <col min="13325" max="13325" width="9.140625" style="54"/>
    <col min="13326" max="13326" width="15" style="54" customWidth="1"/>
    <col min="13327" max="13568" width="9.140625" style="54"/>
    <col min="13569" max="13569" width="1.85546875" style="54" customWidth="1"/>
    <col min="13570" max="13570" width="4.85546875" style="54" customWidth="1"/>
    <col min="13571" max="13571" width="49.140625" style="54" customWidth="1"/>
    <col min="13572" max="13572" width="23.28515625" style="54" bestFit="1" customWidth="1"/>
    <col min="13573" max="13573" width="22.5703125" style="54" customWidth="1"/>
    <col min="13574" max="13575" width="21" style="54" customWidth="1"/>
    <col min="13576" max="13576" width="21.7109375" style="54" customWidth="1"/>
    <col min="13577" max="13577" width="21.85546875" style="54" customWidth="1"/>
    <col min="13578" max="13578" width="12.42578125" style="54" customWidth="1"/>
    <col min="13579" max="13579" width="19.85546875" style="54" customWidth="1"/>
    <col min="13580" max="13580" width="22.42578125" style="54" customWidth="1"/>
    <col min="13581" max="13581" width="9.140625" style="54"/>
    <col min="13582" max="13582" width="15" style="54" customWidth="1"/>
    <col min="13583" max="13824" width="9.140625" style="54"/>
    <col min="13825" max="13825" width="1.85546875" style="54" customWidth="1"/>
    <col min="13826" max="13826" width="4.85546875" style="54" customWidth="1"/>
    <col min="13827" max="13827" width="49.140625" style="54" customWidth="1"/>
    <col min="13828" max="13828" width="23.28515625" style="54" bestFit="1" customWidth="1"/>
    <col min="13829" max="13829" width="22.5703125" style="54" customWidth="1"/>
    <col min="13830" max="13831" width="21" style="54" customWidth="1"/>
    <col min="13832" max="13832" width="21.7109375" style="54" customWidth="1"/>
    <col min="13833" max="13833" width="21.85546875" style="54" customWidth="1"/>
    <col min="13834" max="13834" width="12.42578125" style="54" customWidth="1"/>
    <col min="13835" max="13835" width="19.85546875" style="54" customWidth="1"/>
    <col min="13836" max="13836" width="22.42578125" style="54" customWidth="1"/>
    <col min="13837" max="13837" width="9.140625" style="54"/>
    <col min="13838" max="13838" width="15" style="54" customWidth="1"/>
    <col min="13839" max="14080" width="9.140625" style="54"/>
    <col min="14081" max="14081" width="1.85546875" style="54" customWidth="1"/>
    <col min="14082" max="14082" width="4.85546875" style="54" customWidth="1"/>
    <col min="14083" max="14083" width="49.140625" style="54" customWidth="1"/>
    <col min="14084" max="14084" width="23.28515625" style="54" bestFit="1" customWidth="1"/>
    <col min="14085" max="14085" width="22.5703125" style="54" customWidth="1"/>
    <col min="14086" max="14087" width="21" style="54" customWidth="1"/>
    <col min="14088" max="14088" width="21.7109375" style="54" customWidth="1"/>
    <col min="14089" max="14089" width="21.85546875" style="54" customWidth="1"/>
    <col min="14090" max="14090" width="12.42578125" style="54" customWidth="1"/>
    <col min="14091" max="14091" width="19.85546875" style="54" customWidth="1"/>
    <col min="14092" max="14092" width="22.42578125" style="54" customWidth="1"/>
    <col min="14093" max="14093" width="9.140625" style="54"/>
    <col min="14094" max="14094" width="15" style="54" customWidth="1"/>
    <col min="14095" max="14336" width="9.140625" style="54"/>
    <col min="14337" max="14337" width="1.85546875" style="54" customWidth="1"/>
    <col min="14338" max="14338" width="4.85546875" style="54" customWidth="1"/>
    <col min="14339" max="14339" width="49.140625" style="54" customWidth="1"/>
    <col min="14340" max="14340" width="23.28515625" style="54" bestFit="1" customWidth="1"/>
    <col min="14341" max="14341" width="22.5703125" style="54" customWidth="1"/>
    <col min="14342" max="14343" width="21" style="54" customWidth="1"/>
    <col min="14344" max="14344" width="21.7109375" style="54" customWidth="1"/>
    <col min="14345" max="14345" width="21.85546875" style="54" customWidth="1"/>
    <col min="14346" max="14346" width="12.42578125" style="54" customWidth="1"/>
    <col min="14347" max="14347" width="19.85546875" style="54" customWidth="1"/>
    <col min="14348" max="14348" width="22.42578125" style="54" customWidth="1"/>
    <col min="14349" max="14349" width="9.140625" style="54"/>
    <col min="14350" max="14350" width="15" style="54" customWidth="1"/>
    <col min="14351" max="14592" width="9.140625" style="54"/>
    <col min="14593" max="14593" width="1.85546875" style="54" customWidth="1"/>
    <col min="14594" max="14594" width="4.85546875" style="54" customWidth="1"/>
    <col min="14595" max="14595" width="49.140625" style="54" customWidth="1"/>
    <col min="14596" max="14596" width="23.28515625" style="54" bestFit="1" customWidth="1"/>
    <col min="14597" max="14597" width="22.5703125" style="54" customWidth="1"/>
    <col min="14598" max="14599" width="21" style="54" customWidth="1"/>
    <col min="14600" max="14600" width="21.7109375" style="54" customWidth="1"/>
    <col min="14601" max="14601" width="21.85546875" style="54" customWidth="1"/>
    <col min="14602" max="14602" width="12.42578125" style="54" customWidth="1"/>
    <col min="14603" max="14603" width="19.85546875" style="54" customWidth="1"/>
    <col min="14604" max="14604" width="22.42578125" style="54" customWidth="1"/>
    <col min="14605" max="14605" width="9.140625" style="54"/>
    <col min="14606" max="14606" width="15" style="54" customWidth="1"/>
    <col min="14607" max="14848" width="9.140625" style="54"/>
    <col min="14849" max="14849" width="1.85546875" style="54" customWidth="1"/>
    <col min="14850" max="14850" width="4.85546875" style="54" customWidth="1"/>
    <col min="14851" max="14851" width="49.140625" style="54" customWidth="1"/>
    <col min="14852" max="14852" width="23.28515625" style="54" bestFit="1" customWidth="1"/>
    <col min="14853" max="14853" width="22.5703125" style="54" customWidth="1"/>
    <col min="14854" max="14855" width="21" style="54" customWidth="1"/>
    <col min="14856" max="14856" width="21.7109375" style="54" customWidth="1"/>
    <col min="14857" max="14857" width="21.85546875" style="54" customWidth="1"/>
    <col min="14858" max="14858" width="12.42578125" style="54" customWidth="1"/>
    <col min="14859" max="14859" width="19.85546875" style="54" customWidth="1"/>
    <col min="14860" max="14860" width="22.42578125" style="54" customWidth="1"/>
    <col min="14861" max="14861" width="9.140625" style="54"/>
    <col min="14862" max="14862" width="15" style="54" customWidth="1"/>
    <col min="14863" max="15104" width="9.140625" style="54"/>
    <col min="15105" max="15105" width="1.85546875" style="54" customWidth="1"/>
    <col min="15106" max="15106" width="4.85546875" style="54" customWidth="1"/>
    <col min="15107" max="15107" width="49.140625" style="54" customWidth="1"/>
    <col min="15108" max="15108" width="23.28515625" style="54" bestFit="1" customWidth="1"/>
    <col min="15109" max="15109" width="22.5703125" style="54" customWidth="1"/>
    <col min="15110" max="15111" width="21" style="54" customWidth="1"/>
    <col min="15112" max="15112" width="21.7109375" style="54" customWidth="1"/>
    <col min="15113" max="15113" width="21.85546875" style="54" customWidth="1"/>
    <col min="15114" max="15114" width="12.42578125" style="54" customWidth="1"/>
    <col min="15115" max="15115" width="19.85546875" style="54" customWidth="1"/>
    <col min="15116" max="15116" width="22.42578125" style="54" customWidth="1"/>
    <col min="15117" max="15117" width="9.140625" style="54"/>
    <col min="15118" max="15118" width="15" style="54" customWidth="1"/>
    <col min="15119" max="15360" width="9.140625" style="54"/>
    <col min="15361" max="15361" width="1.85546875" style="54" customWidth="1"/>
    <col min="15362" max="15362" width="4.85546875" style="54" customWidth="1"/>
    <col min="15363" max="15363" width="49.140625" style="54" customWidth="1"/>
    <col min="15364" max="15364" width="23.28515625" style="54" bestFit="1" customWidth="1"/>
    <col min="15365" max="15365" width="22.5703125" style="54" customWidth="1"/>
    <col min="15366" max="15367" width="21" style="54" customWidth="1"/>
    <col min="15368" max="15368" width="21.7109375" style="54" customWidth="1"/>
    <col min="15369" max="15369" width="21.85546875" style="54" customWidth="1"/>
    <col min="15370" max="15370" width="12.42578125" style="54" customWidth="1"/>
    <col min="15371" max="15371" width="19.85546875" style="54" customWidth="1"/>
    <col min="15372" max="15372" width="22.42578125" style="54" customWidth="1"/>
    <col min="15373" max="15373" width="9.140625" style="54"/>
    <col min="15374" max="15374" width="15" style="54" customWidth="1"/>
    <col min="15375" max="15616" width="9.140625" style="54"/>
    <col min="15617" max="15617" width="1.85546875" style="54" customWidth="1"/>
    <col min="15618" max="15618" width="4.85546875" style="54" customWidth="1"/>
    <col min="15619" max="15619" width="49.140625" style="54" customWidth="1"/>
    <col min="15620" max="15620" width="23.28515625" style="54" bestFit="1" customWidth="1"/>
    <col min="15621" max="15621" width="22.5703125" style="54" customWidth="1"/>
    <col min="15622" max="15623" width="21" style="54" customWidth="1"/>
    <col min="15624" max="15624" width="21.7109375" style="54" customWidth="1"/>
    <col min="15625" max="15625" width="21.85546875" style="54" customWidth="1"/>
    <col min="15626" max="15626" width="12.42578125" style="54" customWidth="1"/>
    <col min="15627" max="15627" width="19.85546875" style="54" customWidth="1"/>
    <col min="15628" max="15628" width="22.42578125" style="54" customWidth="1"/>
    <col min="15629" max="15629" width="9.140625" style="54"/>
    <col min="15630" max="15630" width="15" style="54" customWidth="1"/>
    <col min="15631" max="15872" width="9.140625" style="54"/>
    <col min="15873" max="15873" width="1.85546875" style="54" customWidth="1"/>
    <col min="15874" max="15874" width="4.85546875" style="54" customWidth="1"/>
    <col min="15875" max="15875" width="49.140625" style="54" customWidth="1"/>
    <col min="15876" max="15876" width="23.28515625" style="54" bestFit="1" customWidth="1"/>
    <col min="15877" max="15877" width="22.5703125" style="54" customWidth="1"/>
    <col min="15878" max="15879" width="21" style="54" customWidth="1"/>
    <col min="15880" max="15880" width="21.7109375" style="54" customWidth="1"/>
    <col min="15881" max="15881" width="21.85546875" style="54" customWidth="1"/>
    <col min="15882" max="15882" width="12.42578125" style="54" customWidth="1"/>
    <col min="15883" max="15883" width="19.85546875" style="54" customWidth="1"/>
    <col min="15884" max="15884" width="22.42578125" style="54" customWidth="1"/>
    <col min="15885" max="15885" width="9.140625" style="54"/>
    <col min="15886" max="15886" width="15" style="54" customWidth="1"/>
    <col min="15887" max="16128" width="9.140625" style="54"/>
    <col min="16129" max="16129" width="1.85546875" style="54" customWidth="1"/>
    <col min="16130" max="16130" width="4.85546875" style="54" customWidth="1"/>
    <col min="16131" max="16131" width="49.140625" style="54" customWidth="1"/>
    <col min="16132" max="16132" width="23.28515625" style="54" bestFit="1" customWidth="1"/>
    <col min="16133" max="16133" width="22.5703125" style="54" customWidth="1"/>
    <col min="16134" max="16135" width="21" style="54" customWidth="1"/>
    <col min="16136" max="16136" width="21.7109375" style="54" customWidth="1"/>
    <col min="16137" max="16137" width="21.85546875" style="54" customWidth="1"/>
    <col min="16138" max="16138" width="12.42578125" style="54" customWidth="1"/>
    <col min="16139" max="16139" width="19.85546875" style="54" customWidth="1"/>
    <col min="16140" max="16140" width="22.42578125" style="54" customWidth="1"/>
    <col min="16141" max="16141" width="9.140625" style="54"/>
    <col min="16142" max="16142" width="15" style="54" customWidth="1"/>
    <col min="16143" max="16384" width="9.140625" style="54"/>
  </cols>
  <sheetData>
    <row r="1" spans="2:12" x14ac:dyDescent="0.25">
      <c r="C1" s="55" t="s">
        <v>129</v>
      </c>
    </row>
    <row r="2" spans="2:12" x14ac:dyDescent="0.25">
      <c r="B2" s="58"/>
    </row>
    <row r="3" spans="2:12" ht="36.75" customHeight="1" x14ac:dyDescent="0.25">
      <c r="B3" s="59" t="s">
        <v>20</v>
      </c>
      <c r="C3" s="60"/>
      <c r="D3" s="61" t="s">
        <v>21</v>
      </c>
      <c r="E3" s="62" t="s">
        <v>22</v>
      </c>
      <c r="F3" s="62" t="s">
        <v>23</v>
      </c>
      <c r="G3" s="63" t="s">
        <v>24</v>
      </c>
    </row>
    <row r="4" spans="2:12" x14ac:dyDescent="0.25">
      <c r="B4" s="64" t="s">
        <v>25</v>
      </c>
      <c r="C4" s="65"/>
      <c r="D4" s="66">
        <f>SUM(D5:D7)</f>
        <v>3713000000</v>
      </c>
      <c r="E4" s="66">
        <f>SUM(E5:E7)</f>
        <v>3828929000</v>
      </c>
      <c r="F4" s="66">
        <f>E4-D4</f>
        <v>115929000</v>
      </c>
    </row>
    <row r="5" spans="2:12" x14ac:dyDescent="0.25">
      <c r="B5" s="67" t="s">
        <v>26</v>
      </c>
      <c r="C5" s="68"/>
      <c r="D5" s="69">
        <v>3713000000</v>
      </c>
      <c r="E5" s="69">
        <v>3828929000</v>
      </c>
      <c r="F5" s="66">
        <f t="shared" ref="F5:F13" si="0">E5-D5</f>
        <v>115929000</v>
      </c>
    </row>
    <row r="6" spans="2:12" x14ac:dyDescent="0.25">
      <c r="B6" s="67" t="s">
        <v>27</v>
      </c>
      <c r="C6" s="68"/>
      <c r="D6" s="69">
        <v>0</v>
      </c>
      <c r="E6" s="69">
        <v>0</v>
      </c>
      <c r="F6" s="66">
        <f t="shared" si="0"/>
        <v>0</v>
      </c>
    </row>
    <row r="7" spans="2:12" x14ac:dyDescent="0.25">
      <c r="B7" s="67" t="s">
        <v>28</v>
      </c>
      <c r="C7" s="68"/>
      <c r="D7" s="69">
        <v>0</v>
      </c>
      <c r="E7" s="69">
        <v>0</v>
      </c>
      <c r="F7" s="66">
        <f t="shared" si="0"/>
        <v>0</v>
      </c>
    </row>
    <row r="8" spans="2:12" x14ac:dyDescent="0.25">
      <c r="B8" s="70"/>
      <c r="C8" s="71"/>
      <c r="D8" s="72"/>
      <c r="E8" s="72"/>
      <c r="F8" s="66">
        <f t="shared" si="0"/>
        <v>0</v>
      </c>
    </row>
    <row r="9" spans="2:12" x14ac:dyDescent="0.25">
      <c r="B9" s="73" t="s">
        <v>29</v>
      </c>
      <c r="C9" s="65"/>
      <c r="D9" s="74">
        <f>SUM(D10:D13)</f>
        <v>7660207250</v>
      </c>
      <c r="E9" s="74">
        <f>SUM(E10:E13)</f>
        <v>12171738468</v>
      </c>
      <c r="F9" s="66">
        <f t="shared" si="0"/>
        <v>4511531218</v>
      </c>
    </row>
    <row r="10" spans="2:12" x14ac:dyDescent="0.25">
      <c r="B10" s="67" t="s">
        <v>30</v>
      </c>
      <c r="C10" s="68"/>
      <c r="D10" s="72">
        <v>132512250</v>
      </c>
      <c r="E10" s="72">
        <v>9664338468</v>
      </c>
      <c r="F10" s="66">
        <f t="shared" si="0"/>
        <v>9531826218</v>
      </c>
    </row>
    <row r="11" spans="2:12" x14ac:dyDescent="0.25">
      <c r="B11" s="75" t="s">
        <v>31</v>
      </c>
      <c r="C11" s="68"/>
      <c r="D11" s="72">
        <v>7527695000</v>
      </c>
      <c r="E11" s="72">
        <v>2507400000</v>
      </c>
      <c r="F11" s="66">
        <f t="shared" si="0"/>
        <v>-5020295000</v>
      </c>
    </row>
    <row r="12" spans="2:12" x14ac:dyDescent="0.25">
      <c r="B12" s="75" t="s">
        <v>32</v>
      </c>
      <c r="C12" s="68"/>
      <c r="D12" s="72">
        <v>0</v>
      </c>
      <c r="E12" s="72">
        <f>D97</f>
        <v>0</v>
      </c>
      <c r="F12" s="66">
        <f t="shared" si="0"/>
        <v>0</v>
      </c>
    </row>
    <row r="13" spans="2:12" x14ac:dyDescent="0.25">
      <c r="B13" s="67" t="s">
        <v>33</v>
      </c>
      <c r="C13" s="68"/>
      <c r="D13" s="72">
        <v>0</v>
      </c>
      <c r="E13" s="72">
        <f>D98</f>
        <v>0</v>
      </c>
      <c r="F13" s="66">
        <f t="shared" si="0"/>
        <v>0</v>
      </c>
    </row>
    <row r="14" spans="2:12" x14ac:dyDescent="0.25">
      <c r="K14" s="76"/>
    </row>
    <row r="16" spans="2:12" s="77" customFormat="1" ht="17.25" customHeight="1" x14ac:dyDescent="0.25">
      <c r="B16" s="78" t="s">
        <v>34</v>
      </c>
      <c r="C16" s="79"/>
      <c r="D16" s="80">
        <f>'[2]2.ISIAN DATA SKPD'!D11</f>
        <v>2018</v>
      </c>
      <c r="E16" s="81"/>
      <c r="F16" s="81"/>
      <c r="G16" s="82"/>
      <c r="H16" s="83">
        <f>'[2]2.ISIAN DATA SKPD'!D12</f>
        <v>2017</v>
      </c>
      <c r="I16" s="84"/>
      <c r="J16" s="85"/>
      <c r="K16" s="86" t="s">
        <v>35</v>
      </c>
      <c r="L16" s="87" t="s">
        <v>36</v>
      </c>
    </row>
    <row r="17" spans="2:12" ht="51.75" customHeight="1" x14ac:dyDescent="0.25">
      <c r="B17" s="88"/>
      <c r="C17" s="88"/>
      <c r="D17" s="61" t="s">
        <v>37</v>
      </c>
      <c r="E17" s="62" t="str">
        <f>"Realisasi sd "&amp;'[2]2.ISIAN DATA SKPD'!D8&amp;""</f>
        <v>Realisasi sd 31 Desember 2018</v>
      </c>
      <c r="F17" s="89" t="s">
        <v>38</v>
      </c>
      <c r="G17" s="90" t="s">
        <v>39</v>
      </c>
      <c r="H17" s="61" t="s">
        <v>40</v>
      </c>
      <c r="I17" s="62" t="str">
        <f>"Realisasi sd "&amp;'[2]2.ISIAN DATA SKPD'!D9&amp;""</f>
        <v>Realisasi sd 31 Desember 2017</v>
      </c>
      <c r="J17" s="90" t="s">
        <v>38</v>
      </c>
      <c r="K17" s="91"/>
      <c r="L17" s="92"/>
    </row>
    <row r="18" spans="2:12" s="93" customFormat="1" x14ac:dyDescent="0.25">
      <c r="B18" s="64"/>
      <c r="C18" s="94" t="s">
        <v>25</v>
      </c>
      <c r="D18" s="95">
        <f>D19+D25+D29</f>
        <v>3828929</v>
      </c>
      <c r="E18" s="95">
        <f>E19+E25+E29</f>
        <v>12984000</v>
      </c>
      <c r="F18" s="96">
        <f t="shared" ref="F18:F32" si="1">SUM(E18/D18)*100</f>
        <v>339.10265768835097</v>
      </c>
      <c r="G18" s="96">
        <f>E18-D18</f>
        <v>9155071</v>
      </c>
      <c r="H18" s="97">
        <f>H19+H25+H29</f>
        <v>3713000000</v>
      </c>
      <c r="I18" s="97">
        <f>I19+I25+I29</f>
        <v>3742363000</v>
      </c>
      <c r="J18" s="98">
        <f t="shared" ref="J18:J27" si="2">SUM(I18/H18)*100</f>
        <v>100.79081605171021</v>
      </c>
      <c r="K18" s="99">
        <f>(E18-I18)/I18*100</f>
        <v>-99.653053431748873</v>
      </c>
      <c r="L18" s="100">
        <f>E18-I18</f>
        <v>-3729379000</v>
      </c>
    </row>
    <row r="19" spans="2:12" s="93" customFormat="1" x14ac:dyDescent="0.25">
      <c r="B19" s="101"/>
      <c r="C19" s="102" t="s">
        <v>26</v>
      </c>
      <c r="D19" s="103">
        <f>SUM(D20:D23)</f>
        <v>3828929</v>
      </c>
      <c r="E19" s="103">
        <f>SUM(E20:E23)</f>
        <v>12984000</v>
      </c>
      <c r="F19" s="96">
        <f t="shared" si="1"/>
        <v>339.10265768835097</v>
      </c>
      <c r="G19" s="96">
        <f t="shared" ref="G19:G32" si="3">E19-D19</f>
        <v>9155071</v>
      </c>
      <c r="H19" s="104">
        <f>SUM(H20:H23)</f>
        <v>3713000000</v>
      </c>
      <c r="I19" s="104">
        <f>SUM(I20:I23)</f>
        <v>3742363000</v>
      </c>
      <c r="J19" s="98">
        <f t="shared" si="2"/>
        <v>100.79081605171021</v>
      </c>
      <c r="K19" s="99">
        <f t="shared" ref="K19:K32" si="4">(E19-I19)/I19*100</f>
        <v>-99.653053431748873</v>
      </c>
      <c r="L19" s="100">
        <f t="shared" ref="L19:L24" si="5">E19-I19</f>
        <v>-3729379000</v>
      </c>
    </row>
    <row r="20" spans="2:12" x14ac:dyDescent="0.25">
      <c r="B20" s="67"/>
      <c r="C20" s="105" t="s">
        <v>41</v>
      </c>
      <c r="D20" s="106">
        <v>0</v>
      </c>
      <c r="E20" s="106">
        <v>0</v>
      </c>
      <c r="F20" s="107" t="e">
        <f t="shared" si="1"/>
        <v>#DIV/0!</v>
      </c>
      <c r="G20" s="96">
        <f t="shared" si="3"/>
        <v>0</v>
      </c>
      <c r="H20" s="106">
        <v>0</v>
      </c>
      <c r="I20" s="106">
        <v>0</v>
      </c>
      <c r="J20" s="107" t="e">
        <f t="shared" si="2"/>
        <v>#DIV/0!</v>
      </c>
      <c r="K20" s="99" t="e">
        <f t="shared" si="4"/>
        <v>#DIV/0!</v>
      </c>
      <c r="L20" s="100">
        <f t="shared" si="5"/>
        <v>0</v>
      </c>
    </row>
    <row r="21" spans="2:12" x14ac:dyDescent="0.25">
      <c r="B21" s="67"/>
      <c r="C21" s="105" t="s">
        <v>42</v>
      </c>
      <c r="D21" s="106">
        <v>3828929</v>
      </c>
      <c r="E21" s="106">
        <v>12984000</v>
      </c>
      <c r="F21" s="107">
        <f t="shared" si="1"/>
        <v>339.10265768835097</v>
      </c>
      <c r="G21" s="96">
        <f t="shared" si="3"/>
        <v>9155071</v>
      </c>
      <c r="H21" s="106">
        <v>3713000000</v>
      </c>
      <c r="I21" s="106">
        <v>3742363000</v>
      </c>
      <c r="J21" s="107">
        <f t="shared" si="2"/>
        <v>100.79081605171021</v>
      </c>
      <c r="K21" s="99">
        <f t="shared" si="4"/>
        <v>-99.653053431748873</v>
      </c>
      <c r="L21" s="100">
        <f t="shared" si="5"/>
        <v>-3729379000</v>
      </c>
    </row>
    <row r="22" spans="2:12" x14ac:dyDescent="0.25">
      <c r="B22" s="67"/>
      <c r="C22" s="105" t="s">
        <v>43</v>
      </c>
      <c r="D22" s="106">
        <v>0</v>
      </c>
      <c r="E22" s="106"/>
      <c r="F22" s="107" t="e">
        <f t="shared" si="1"/>
        <v>#DIV/0!</v>
      </c>
      <c r="G22" s="96">
        <f t="shared" si="3"/>
        <v>0</v>
      </c>
      <c r="H22" s="106">
        <v>0</v>
      </c>
      <c r="I22" s="106">
        <v>0</v>
      </c>
      <c r="J22" s="107" t="e">
        <f t="shared" si="2"/>
        <v>#DIV/0!</v>
      </c>
      <c r="K22" s="99" t="e">
        <f t="shared" si="4"/>
        <v>#DIV/0!</v>
      </c>
      <c r="L22" s="100">
        <f t="shared" si="5"/>
        <v>0</v>
      </c>
    </row>
    <row r="23" spans="2:12" x14ac:dyDescent="0.25">
      <c r="B23" s="67"/>
      <c r="C23" s="105" t="s">
        <v>44</v>
      </c>
      <c r="D23" s="108">
        <f>D24</f>
        <v>0</v>
      </c>
      <c r="E23" s="108">
        <f>E24</f>
        <v>0</v>
      </c>
      <c r="F23" s="96" t="e">
        <f t="shared" si="1"/>
        <v>#DIV/0!</v>
      </c>
      <c r="G23" s="96">
        <f t="shared" si="3"/>
        <v>0</v>
      </c>
      <c r="H23" s="108">
        <f>H24</f>
        <v>0</v>
      </c>
      <c r="I23" s="108">
        <f>I24</f>
        <v>0</v>
      </c>
      <c r="J23" s="96" t="e">
        <f t="shared" si="2"/>
        <v>#DIV/0!</v>
      </c>
      <c r="K23" s="99" t="e">
        <f t="shared" si="4"/>
        <v>#DIV/0!</v>
      </c>
      <c r="L23" s="100">
        <f t="shared" si="5"/>
        <v>0</v>
      </c>
    </row>
    <row r="24" spans="2:12" x14ac:dyDescent="0.25">
      <c r="B24" s="67"/>
      <c r="C24" s="109" t="s">
        <v>45</v>
      </c>
      <c r="D24" s="106">
        <v>0</v>
      </c>
      <c r="E24" s="106"/>
      <c r="F24" s="107" t="e">
        <f t="shared" si="1"/>
        <v>#DIV/0!</v>
      </c>
      <c r="G24" s="96">
        <f t="shared" si="3"/>
        <v>0</v>
      </c>
      <c r="H24" s="106">
        <v>0</v>
      </c>
      <c r="I24" s="106">
        <v>0</v>
      </c>
      <c r="J24" s="107" t="e">
        <f t="shared" si="2"/>
        <v>#DIV/0!</v>
      </c>
      <c r="K24" s="99" t="e">
        <f t="shared" si="4"/>
        <v>#DIV/0!</v>
      </c>
      <c r="L24" s="100">
        <f t="shared" si="5"/>
        <v>0</v>
      </c>
    </row>
    <row r="25" spans="2:12" s="93" customFormat="1" x14ac:dyDescent="0.25">
      <c r="B25" s="101"/>
      <c r="C25" s="102" t="s">
        <v>27</v>
      </c>
      <c r="D25" s="103">
        <f>SUM(D26:D28)</f>
        <v>0</v>
      </c>
      <c r="E25" s="103">
        <f>SUM(E26:E28)</f>
        <v>0</v>
      </c>
      <c r="F25" s="96" t="e">
        <f t="shared" si="1"/>
        <v>#DIV/0!</v>
      </c>
      <c r="G25" s="96">
        <f t="shared" si="3"/>
        <v>0</v>
      </c>
      <c r="H25" s="103">
        <f>SUM(H26:H28)</f>
        <v>0</v>
      </c>
      <c r="I25" s="103">
        <f>SUM(I26:I28)</f>
        <v>0</v>
      </c>
      <c r="J25" s="96" t="e">
        <f t="shared" si="2"/>
        <v>#DIV/0!</v>
      </c>
      <c r="K25" s="99" t="e">
        <f t="shared" si="4"/>
        <v>#DIV/0!</v>
      </c>
      <c r="L25" s="103">
        <f>SUM(L26:L28)</f>
        <v>0</v>
      </c>
    </row>
    <row r="26" spans="2:12" x14ac:dyDescent="0.25">
      <c r="B26" s="67"/>
      <c r="C26" s="105" t="s">
        <v>46</v>
      </c>
      <c r="D26" s="106">
        <v>0</v>
      </c>
      <c r="E26" s="106">
        <v>0</v>
      </c>
      <c r="F26" s="107" t="e">
        <f t="shared" si="1"/>
        <v>#DIV/0!</v>
      </c>
      <c r="G26" s="96">
        <f t="shared" si="3"/>
        <v>0</v>
      </c>
      <c r="H26" s="106">
        <v>0</v>
      </c>
      <c r="I26" s="106">
        <v>0</v>
      </c>
      <c r="J26" s="107" t="e">
        <f t="shared" si="2"/>
        <v>#DIV/0!</v>
      </c>
      <c r="K26" s="99" t="e">
        <f t="shared" si="4"/>
        <v>#DIV/0!</v>
      </c>
      <c r="L26" s="110">
        <f t="shared" ref="L26:L32" si="6">E26-I26</f>
        <v>0</v>
      </c>
    </row>
    <row r="27" spans="2:12" x14ac:dyDescent="0.25">
      <c r="B27" s="67"/>
      <c r="C27" s="105" t="s">
        <v>47</v>
      </c>
      <c r="D27" s="106">
        <v>0</v>
      </c>
      <c r="E27" s="106">
        <v>0</v>
      </c>
      <c r="F27" s="107" t="e">
        <f t="shared" si="1"/>
        <v>#DIV/0!</v>
      </c>
      <c r="G27" s="96">
        <f t="shared" si="3"/>
        <v>0</v>
      </c>
      <c r="H27" s="106">
        <v>0</v>
      </c>
      <c r="I27" s="106">
        <v>0</v>
      </c>
      <c r="J27" s="107" t="e">
        <f t="shared" si="2"/>
        <v>#DIV/0!</v>
      </c>
      <c r="K27" s="99" t="e">
        <f t="shared" si="4"/>
        <v>#DIV/0!</v>
      </c>
      <c r="L27" s="110">
        <f t="shared" si="6"/>
        <v>0</v>
      </c>
    </row>
    <row r="28" spans="2:12" x14ac:dyDescent="0.25">
      <c r="B28" s="67"/>
      <c r="C28" s="105" t="s">
        <v>48</v>
      </c>
      <c r="D28" s="106">
        <v>0</v>
      </c>
      <c r="E28" s="106">
        <v>0</v>
      </c>
      <c r="F28" s="107" t="e">
        <f>SUM(E28/D28)*100</f>
        <v>#DIV/0!</v>
      </c>
      <c r="G28" s="96">
        <f t="shared" si="3"/>
        <v>0</v>
      </c>
      <c r="H28" s="106">
        <v>0</v>
      </c>
      <c r="I28" s="106">
        <v>0</v>
      </c>
      <c r="J28" s="107" t="e">
        <f>SUM(I28/H28)*100</f>
        <v>#DIV/0!</v>
      </c>
      <c r="K28" s="99" t="e">
        <f t="shared" si="4"/>
        <v>#DIV/0!</v>
      </c>
      <c r="L28" s="110">
        <f>E28-I28</f>
        <v>0</v>
      </c>
    </row>
    <row r="29" spans="2:12" s="93" customFormat="1" x14ac:dyDescent="0.25">
      <c r="B29" s="101"/>
      <c r="C29" s="102" t="s">
        <v>28</v>
      </c>
      <c r="D29" s="103">
        <f>SUM(D30:D32)</f>
        <v>0</v>
      </c>
      <c r="E29" s="103">
        <f>SUM(E30:E32)</f>
        <v>0</v>
      </c>
      <c r="F29" s="96" t="e">
        <f t="shared" si="1"/>
        <v>#DIV/0!</v>
      </c>
      <c r="G29" s="96">
        <f t="shared" si="3"/>
        <v>0</v>
      </c>
      <c r="H29" s="103">
        <f>SUM(H30:H32)</f>
        <v>0</v>
      </c>
      <c r="I29" s="103">
        <f>SUM(I30:I32)</f>
        <v>0</v>
      </c>
      <c r="J29" s="96" t="e">
        <f>SUM(I29/H29)*100</f>
        <v>#DIV/0!</v>
      </c>
      <c r="K29" s="99" t="e">
        <f t="shared" si="4"/>
        <v>#DIV/0!</v>
      </c>
      <c r="L29" s="100">
        <f t="shared" si="6"/>
        <v>0</v>
      </c>
    </row>
    <row r="30" spans="2:12" x14ac:dyDescent="0.25">
      <c r="B30" s="67"/>
      <c r="C30" s="105" t="s">
        <v>49</v>
      </c>
      <c r="D30" s="106">
        <v>0</v>
      </c>
      <c r="E30" s="106">
        <v>0</v>
      </c>
      <c r="F30" s="107" t="e">
        <f t="shared" si="1"/>
        <v>#DIV/0!</v>
      </c>
      <c r="G30" s="96">
        <f t="shared" si="3"/>
        <v>0</v>
      </c>
      <c r="H30" s="106">
        <v>0</v>
      </c>
      <c r="I30" s="106">
        <v>0</v>
      </c>
      <c r="J30" s="107" t="e">
        <f>SUM(I30/H30)*100</f>
        <v>#DIV/0!</v>
      </c>
      <c r="K30" s="99" t="e">
        <f t="shared" si="4"/>
        <v>#DIV/0!</v>
      </c>
      <c r="L30" s="110">
        <f t="shared" si="6"/>
        <v>0</v>
      </c>
    </row>
    <row r="31" spans="2:12" x14ac:dyDescent="0.25">
      <c r="B31" s="67"/>
      <c r="C31" s="105" t="s">
        <v>50</v>
      </c>
      <c r="D31" s="106">
        <v>0</v>
      </c>
      <c r="E31" s="106">
        <v>0</v>
      </c>
      <c r="F31" s="107" t="e">
        <f t="shared" si="1"/>
        <v>#DIV/0!</v>
      </c>
      <c r="G31" s="96">
        <f t="shared" si="3"/>
        <v>0</v>
      </c>
      <c r="H31" s="106">
        <v>0</v>
      </c>
      <c r="I31" s="106">
        <v>0</v>
      </c>
      <c r="J31" s="107" t="e">
        <f>SUM(I31/H31)*100</f>
        <v>#DIV/0!</v>
      </c>
      <c r="K31" s="99" t="e">
        <f t="shared" si="4"/>
        <v>#DIV/0!</v>
      </c>
      <c r="L31" s="110">
        <f t="shared" si="6"/>
        <v>0</v>
      </c>
    </row>
    <row r="32" spans="2:12" x14ac:dyDescent="0.25">
      <c r="B32" s="67"/>
      <c r="C32" s="111" t="s">
        <v>51</v>
      </c>
      <c r="D32" s="106">
        <v>0</v>
      </c>
      <c r="E32" s="106">
        <v>0</v>
      </c>
      <c r="F32" s="107" t="e">
        <f t="shared" si="1"/>
        <v>#DIV/0!</v>
      </c>
      <c r="G32" s="96">
        <f t="shared" si="3"/>
        <v>0</v>
      </c>
      <c r="H32" s="106">
        <v>0</v>
      </c>
      <c r="I32" s="106">
        <v>0</v>
      </c>
      <c r="J32" s="107" t="e">
        <f>SUM(I32/H32)*100</f>
        <v>#DIV/0!</v>
      </c>
      <c r="K32" s="99" t="e">
        <f t="shared" si="4"/>
        <v>#DIV/0!</v>
      </c>
      <c r="L32" s="110">
        <f t="shared" si="6"/>
        <v>0</v>
      </c>
    </row>
    <row r="33" spans="2:14" x14ac:dyDescent="0.25">
      <c r="F33" s="112"/>
      <c r="G33" s="113"/>
      <c r="H33" s="114"/>
    </row>
    <row r="34" spans="2:14" x14ac:dyDescent="0.25">
      <c r="F34" s="112"/>
      <c r="G34" s="115"/>
      <c r="H34" s="114"/>
    </row>
    <row r="35" spans="2:14" x14ac:dyDescent="0.25">
      <c r="B35" s="78" t="s">
        <v>52</v>
      </c>
      <c r="C35" s="79"/>
      <c r="D35" s="116">
        <f>D16</f>
        <v>2018</v>
      </c>
      <c r="E35" s="117"/>
      <c r="F35" s="117"/>
      <c r="G35" s="118"/>
      <c r="H35" s="119">
        <f>H16</f>
        <v>2017</v>
      </c>
      <c r="I35" s="120"/>
      <c r="J35" s="121"/>
      <c r="K35" s="86" t="str">
        <f>K16</f>
        <v>%   +/-    Real dari Th Lalu</v>
      </c>
      <c r="L35" s="87" t="str">
        <f>L16</f>
        <v>Jml  Realisasi    +/-    dari Thn Lalu Rp.</v>
      </c>
    </row>
    <row r="36" spans="2:14" ht="31.5" customHeight="1" x14ac:dyDescent="0.25">
      <c r="B36" s="88"/>
      <c r="C36" s="122"/>
      <c r="D36" s="61" t="str">
        <f>D17</f>
        <v>Anggaran 2018</v>
      </c>
      <c r="E36" s="62" t="str">
        <f>E17</f>
        <v>Realisasi sd 31 Desember 2018</v>
      </c>
      <c r="F36" s="89" t="str">
        <f>F17</f>
        <v>% Realisasi Anggaran</v>
      </c>
      <c r="G36" s="90" t="s">
        <v>39</v>
      </c>
      <c r="H36" s="61" t="str">
        <f>H17</f>
        <v>Anggaran 2017</v>
      </c>
      <c r="I36" s="62" t="str">
        <f>I17</f>
        <v>Realisasi sd 31 Desember 2017</v>
      </c>
      <c r="J36" s="90" t="str">
        <f>J17</f>
        <v>% Realisasi Anggaran</v>
      </c>
      <c r="K36" s="91"/>
      <c r="L36" s="92"/>
    </row>
    <row r="37" spans="2:14" s="93" customFormat="1" x14ac:dyDescent="0.25">
      <c r="B37" s="64"/>
      <c r="C37" s="123" t="s">
        <v>29</v>
      </c>
      <c r="D37" s="124">
        <f>D38+D68+D97+D98</f>
        <v>27821118796</v>
      </c>
      <c r="E37" s="124">
        <f>E38+E68+E97+E98</f>
        <v>92329325206</v>
      </c>
      <c r="F37" s="96">
        <f>SUM(E37/D37)*100</f>
        <v>331.86776521465669</v>
      </c>
      <c r="G37" s="96">
        <f t="shared" ref="G37:G95" si="7">D37-E37</f>
        <v>-64508206410</v>
      </c>
      <c r="H37" s="125">
        <f>H38+H68+H97+H98</f>
        <v>12171738468</v>
      </c>
      <c r="I37" s="125">
        <f>I38+I68+I97+I98</f>
        <v>11259219435</v>
      </c>
      <c r="J37" s="98">
        <f t="shared" ref="J37:J91" si="8">SUM(I37/H37)*100</f>
        <v>92.502968779693632</v>
      </c>
      <c r="K37" s="99">
        <f t="shared" ref="K37:K99" si="9">(E37-I37)/I37*100</f>
        <v>720.0330914502689</v>
      </c>
      <c r="L37" s="125">
        <f>L38+L68+L97+L98</f>
        <v>81070105771</v>
      </c>
    </row>
    <row r="38" spans="2:14" s="93" customFormat="1" x14ac:dyDescent="0.25">
      <c r="B38" s="126"/>
      <c r="C38" s="127" t="s">
        <v>53</v>
      </c>
      <c r="D38" s="124">
        <f>D39+D47</f>
        <v>11922982796</v>
      </c>
      <c r="E38" s="108">
        <f>E39+E47</f>
        <v>9662122630</v>
      </c>
      <c r="F38" s="96">
        <f t="shared" ref="F38:F97" si="10">SUM(E38/D38)*100</f>
        <v>81.037797297178955</v>
      </c>
      <c r="G38" s="96">
        <f t="shared" si="7"/>
        <v>2260860166</v>
      </c>
      <c r="H38" s="125">
        <f>H39+H47</f>
        <v>9664338468</v>
      </c>
      <c r="I38" s="128">
        <f>I39+I47</f>
        <v>8770653435</v>
      </c>
      <c r="J38" s="98">
        <f t="shared" si="8"/>
        <v>90.752755235558865</v>
      </c>
      <c r="K38" s="99">
        <f t="shared" si="9"/>
        <v>10.164227803626584</v>
      </c>
      <c r="L38" s="100">
        <f>L39+L47</f>
        <v>891469195</v>
      </c>
    </row>
    <row r="39" spans="2:14" s="93" customFormat="1" x14ac:dyDescent="0.25">
      <c r="B39" s="101"/>
      <c r="C39" s="123" t="s">
        <v>54</v>
      </c>
      <c r="D39" s="124">
        <f>SUM(D40:D46)</f>
        <v>4598610078</v>
      </c>
      <c r="E39" s="124">
        <f>SUM(E40:E46)</f>
        <v>4064787469</v>
      </c>
      <c r="F39" s="96">
        <f t="shared" si="10"/>
        <v>88.391653131152907</v>
      </c>
      <c r="G39" s="96">
        <f t="shared" si="7"/>
        <v>533822609</v>
      </c>
      <c r="H39" s="125">
        <f>SUM(H40:H46)</f>
        <v>4539534168</v>
      </c>
      <c r="I39" s="125">
        <f>SUM(I40:I46)</f>
        <v>3809977007</v>
      </c>
      <c r="J39" s="98">
        <f t="shared" si="8"/>
        <v>83.928810005599672</v>
      </c>
      <c r="K39" s="99">
        <f t="shared" si="9"/>
        <v>6.6879789965094663</v>
      </c>
      <c r="L39" s="129">
        <f>SUM(L40:L46)</f>
        <v>254810462</v>
      </c>
    </row>
    <row r="40" spans="2:14" ht="18" customHeight="1" x14ac:dyDescent="0.25">
      <c r="B40" s="130"/>
      <c r="C40" s="131" t="s">
        <v>55</v>
      </c>
      <c r="D40" s="132">
        <v>1963437315</v>
      </c>
      <c r="E40" s="132">
        <v>1774703000</v>
      </c>
      <c r="F40" s="107">
        <f t="shared" si="10"/>
        <v>90.387555866534001</v>
      </c>
      <c r="G40" s="96">
        <f t="shared" si="7"/>
        <v>188734315</v>
      </c>
      <c r="H40" s="132">
        <v>2745144168</v>
      </c>
      <c r="I40" s="132">
        <v>2218640757</v>
      </c>
      <c r="J40" s="133">
        <f t="shared" si="8"/>
        <v>80.820555177486767</v>
      </c>
      <c r="K40" s="99">
        <f t="shared" si="9"/>
        <v>-20.009447478116442</v>
      </c>
      <c r="L40" s="110">
        <f>E40-I40</f>
        <v>-443937757</v>
      </c>
    </row>
    <row r="41" spans="2:14" ht="18" customHeight="1" x14ac:dyDescent="0.25">
      <c r="B41" s="67"/>
      <c r="C41" s="131" t="s">
        <v>56</v>
      </c>
      <c r="D41" s="132">
        <v>2200505763</v>
      </c>
      <c r="E41" s="132">
        <v>1935671269</v>
      </c>
      <c r="F41" s="107">
        <f t="shared" si="10"/>
        <v>87.96483524592341</v>
      </c>
      <c r="G41" s="96">
        <f t="shared" si="7"/>
        <v>264834494</v>
      </c>
      <c r="H41" s="132">
        <v>1424400000</v>
      </c>
      <c r="I41" s="132">
        <v>1280611250</v>
      </c>
      <c r="J41" s="133">
        <f t="shared" si="8"/>
        <v>89.905311008143784</v>
      </c>
      <c r="K41" s="99">
        <f t="shared" si="9"/>
        <v>51.152136840903125</v>
      </c>
      <c r="L41" s="110">
        <f t="shared" ref="L41:L81" si="11">E41-I41</f>
        <v>655060019</v>
      </c>
    </row>
    <row r="42" spans="2:14" ht="18" customHeight="1" x14ac:dyDescent="0.25">
      <c r="B42" s="67"/>
      <c r="C42" s="131" t="s">
        <v>57</v>
      </c>
      <c r="D42" s="132">
        <v>0</v>
      </c>
      <c r="E42" s="132">
        <v>0</v>
      </c>
      <c r="F42" s="107" t="e">
        <f>SUM(E42/D42)*100</f>
        <v>#DIV/0!</v>
      </c>
      <c r="G42" s="96">
        <f t="shared" si="7"/>
        <v>0</v>
      </c>
      <c r="H42" s="132">
        <v>0</v>
      </c>
      <c r="I42" s="132">
        <v>0</v>
      </c>
      <c r="J42" s="133" t="e">
        <f t="shared" si="8"/>
        <v>#DIV/0!</v>
      </c>
      <c r="K42" s="99" t="e">
        <f t="shared" si="9"/>
        <v>#DIV/0!</v>
      </c>
      <c r="L42" s="110">
        <f t="shared" si="11"/>
        <v>0</v>
      </c>
    </row>
    <row r="43" spans="2:14" ht="18" customHeight="1" x14ac:dyDescent="0.25">
      <c r="B43" s="67"/>
      <c r="C43" s="131" t="s">
        <v>58</v>
      </c>
      <c r="D43" s="132">
        <v>185650000</v>
      </c>
      <c r="E43" s="132">
        <v>147438200</v>
      </c>
      <c r="F43" s="107">
        <f t="shared" si="10"/>
        <v>79.417290600592523</v>
      </c>
      <c r="G43" s="96">
        <f t="shared" si="7"/>
        <v>38211800</v>
      </c>
      <c r="H43" s="132">
        <v>185650000</v>
      </c>
      <c r="I43" s="132">
        <v>130121000</v>
      </c>
      <c r="J43" s="133">
        <f t="shared" si="8"/>
        <v>70.089415566927016</v>
      </c>
      <c r="K43" s="99">
        <f t="shared" si="9"/>
        <v>13.308535901199653</v>
      </c>
      <c r="L43" s="110">
        <f t="shared" si="11"/>
        <v>17317200</v>
      </c>
    </row>
    <row r="44" spans="2:14" ht="18" customHeight="1" x14ac:dyDescent="0.25">
      <c r="B44" s="67"/>
      <c r="C44" s="131" t="s">
        <v>59</v>
      </c>
      <c r="D44" s="132">
        <v>244205000</v>
      </c>
      <c r="E44" s="132">
        <v>202229000</v>
      </c>
      <c r="F44" s="107">
        <f t="shared" si="10"/>
        <v>82.811162752605398</v>
      </c>
      <c r="G44" s="96">
        <f>D44-E44</f>
        <v>41976000</v>
      </c>
      <c r="H44" s="132">
        <v>173590000</v>
      </c>
      <c r="I44" s="132">
        <v>169865000</v>
      </c>
      <c r="J44" s="133">
        <f t="shared" si="8"/>
        <v>97.8541390633101</v>
      </c>
      <c r="K44" s="99">
        <f t="shared" si="9"/>
        <v>19.052777205427841</v>
      </c>
      <c r="L44" s="110">
        <f t="shared" si="11"/>
        <v>32364000</v>
      </c>
    </row>
    <row r="45" spans="2:14" ht="18" customHeight="1" x14ac:dyDescent="0.25">
      <c r="B45" s="67"/>
      <c r="C45" s="131" t="s">
        <v>60</v>
      </c>
      <c r="D45" s="132">
        <v>4812000</v>
      </c>
      <c r="E45" s="132">
        <v>4746000</v>
      </c>
      <c r="F45" s="107">
        <f t="shared" si="10"/>
        <v>98.628428927680801</v>
      </c>
      <c r="G45" s="96">
        <f>D45-E45</f>
        <v>66000</v>
      </c>
      <c r="H45" s="132">
        <v>3250000</v>
      </c>
      <c r="I45" s="132">
        <v>3239000</v>
      </c>
      <c r="J45" s="133">
        <f t="shared" si="8"/>
        <v>99.661538461538456</v>
      </c>
      <c r="K45" s="99">
        <f t="shared" si="9"/>
        <v>46.526705773386851</v>
      </c>
      <c r="L45" s="110">
        <f t="shared" si="11"/>
        <v>1507000</v>
      </c>
    </row>
    <row r="46" spans="2:14" s="134" customFormat="1" ht="18" customHeight="1" x14ac:dyDescent="0.25">
      <c r="B46" s="135"/>
      <c r="C46" s="136" t="s">
        <v>61</v>
      </c>
      <c r="D46" s="132"/>
      <c r="E46" s="132"/>
      <c r="F46" s="107" t="e">
        <f>SUM(E46/D46)*100</f>
        <v>#DIV/0!</v>
      </c>
      <c r="G46" s="96">
        <f>D46-E46</f>
        <v>0</v>
      </c>
      <c r="H46" s="132">
        <v>7500000</v>
      </c>
      <c r="I46" s="132">
        <v>7500000</v>
      </c>
      <c r="J46" s="133">
        <f>SUM(I46/H46)*100</f>
        <v>100</v>
      </c>
      <c r="K46" s="99">
        <f t="shared" si="9"/>
        <v>-100</v>
      </c>
      <c r="L46" s="110">
        <f t="shared" si="11"/>
        <v>-7500000</v>
      </c>
    </row>
    <row r="47" spans="2:14" s="93" customFormat="1" x14ac:dyDescent="0.25">
      <c r="B47" s="101"/>
      <c r="C47" s="123" t="s">
        <v>62</v>
      </c>
      <c r="D47" s="137">
        <f>SUM(D48:D67)</f>
        <v>7324372718</v>
      </c>
      <c r="E47" s="137">
        <f>SUM(E48:E67)</f>
        <v>5597335161</v>
      </c>
      <c r="F47" s="96">
        <f t="shared" si="10"/>
        <v>76.42067623407911</v>
      </c>
      <c r="G47" s="96">
        <f t="shared" si="7"/>
        <v>1727037557</v>
      </c>
      <c r="H47" s="138">
        <f>SUM(H48:H67)</f>
        <v>5124804300</v>
      </c>
      <c r="I47" s="138">
        <f>SUM(I48:I67)</f>
        <v>4960676428</v>
      </c>
      <c r="J47" s="98">
        <f t="shared" si="8"/>
        <v>96.797382643469916</v>
      </c>
      <c r="K47" s="99">
        <f t="shared" si="9"/>
        <v>12.834111279793396</v>
      </c>
      <c r="L47" s="137">
        <f>SUM(L48:L67)</f>
        <v>636658733</v>
      </c>
      <c r="N47" s="139">
        <f>I47-4792189031</f>
        <v>168487397</v>
      </c>
    </row>
    <row r="48" spans="2:14" x14ac:dyDescent="0.25">
      <c r="B48" s="67"/>
      <c r="C48" s="140" t="s">
        <v>63</v>
      </c>
      <c r="D48" s="132">
        <v>40943200</v>
      </c>
      <c r="E48" s="106">
        <v>40135300</v>
      </c>
      <c r="F48" s="107">
        <f t="shared" si="10"/>
        <v>98.026778561519365</v>
      </c>
      <c r="G48" s="96">
        <f t="shared" si="7"/>
        <v>807900</v>
      </c>
      <c r="H48" s="132">
        <v>148928000</v>
      </c>
      <c r="I48" s="106">
        <v>147668450</v>
      </c>
      <c r="J48" s="133">
        <f t="shared" si="8"/>
        <v>99.154255747743875</v>
      </c>
      <c r="K48" s="99">
        <f t="shared" si="9"/>
        <v>-72.820666838447892</v>
      </c>
      <c r="L48" s="110">
        <f t="shared" si="11"/>
        <v>-107533150</v>
      </c>
    </row>
    <row r="49" spans="2:12" x14ac:dyDescent="0.25">
      <c r="B49" s="67"/>
      <c r="C49" s="140" t="s">
        <v>64</v>
      </c>
      <c r="D49" s="132">
        <v>231109000</v>
      </c>
      <c r="E49" s="106">
        <v>230659000</v>
      </c>
      <c r="F49" s="107">
        <f t="shared" si="10"/>
        <v>99.805286682907195</v>
      </c>
      <c r="G49" s="96">
        <f t="shared" si="7"/>
        <v>450000</v>
      </c>
      <c r="H49" s="132">
        <v>387062800</v>
      </c>
      <c r="I49" s="106">
        <v>380542200</v>
      </c>
      <c r="J49" s="133">
        <f t="shared" si="8"/>
        <v>98.315363811763874</v>
      </c>
      <c r="K49" s="99">
        <f t="shared" si="9"/>
        <v>-39.386748696990772</v>
      </c>
      <c r="L49" s="110">
        <f t="shared" si="11"/>
        <v>-149883200</v>
      </c>
    </row>
    <row r="50" spans="2:12" x14ac:dyDescent="0.25">
      <c r="B50" s="67"/>
      <c r="C50" s="140" t="s">
        <v>65</v>
      </c>
      <c r="D50" s="132">
        <v>1740340000</v>
      </c>
      <c r="E50" s="106">
        <v>1681736082</v>
      </c>
      <c r="F50" s="107">
        <f t="shared" si="10"/>
        <v>96.632616730064242</v>
      </c>
      <c r="G50" s="96">
        <f t="shared" si="7"/>
        <v>58603918</v>
      </c>
      <c r="H50" s="132">
        <v>2585710500</v>
      </c>
      <c r="I50" s="106">
        <v>2501754194</v>
      </c>
      <c r="J50" s="133">
        <f t="shared" si="8"/>
        <v>96.753066284876056</v>
      </c>
      <c r="K50" s="99">
        <f t="shared" si="9"/>
        <v>-32.77772508452923</v>
      </c>
      <c r="L50" s="110">
        <f t="shared" si="11"/>
        <v>-820018112</v>
      </c>
    </row>
    <row r="51" spans="2:12" x14ac:dyDescent="0.25">
      <c r="B51" s="67"/>
      <c r="C51" s="140" t="s">
        <v>66</v>
      </c>
      <c r="D51" s="132">
        <v>67350000</v>
      </c>
      <c r="E51" s="106">
        <v>60110192</v>
      </c>
      <c r="F51" s="107">
        <f t="shared" si="10"/>
        <v>89.250470675575357</v>
      </c>
      <c r="G51" s="96">
        <f t="shared" si="7"/>
        <v>7239808</v>
      </c>
      <c r="H51" s="132">
        <v>61950000</v>
      </c>
      <c r="I51" s="106">
        <v>49824128</v>
      </c>
      <c r="J51" s="133">
        <f t="shared" si="8"/>
        <v>80.426356739305888</v>
      </c>
      <c r="K51" s="99">
        <f t="shared" si="9"/>
        <v>20.644744650623892</v>
      </c>
      <c r="L51" s="110">
        <f t="shared" si="11"/>
        <v>10286064</v>
      </c>
    </row>
    <row r="52" spans="2:12" x14ac:dyDescent="0.25">
      <c r="B52" s="67"/>
      <c r="C52" s="140" t="s">
        <v>67</v>
      </c>
      <c r="D52" s="132">
        <v>201175950</v>
      </c>
      <c r="E52" s="106">
        <v>195398350</v>
      </c>
      <c r="F52" s="107">
        <f t="shared" si="10"/>
        <v>97.128086135544535</v>
      </c>
      <c r="G52" s="96">
        <f t="shared" si="7"/>
        <v>5777600</v>
      </c>
      <c r="H52" s="132">
        <v>113582000</v>
      </c>
      <c r="I52" s="106">
        <v>113123150</v>
      </c>
      <c r="J52" s="133">
        <f t="shared" si="8"/>
        <v>99.596018735363003</v>
      </c>
      <c r="K52" s="99">
        <f t="shared" si="9"/>
        <v>72.730647970817643</v>
      </c>
      <c r="L52" s="110">
        <f t="shared" si="11"/>
        <v>82275200</v>
      </c>
    </row>
    <row r="53" spans="2:12" x14ac:dyDescent="0.25">
      <c r="B53" s="67"/>
      <c r="C53" s="140" t="s">
        <v>68</v>
      </c>
      <c r="D53" s="132">
        <v>66300000</v>
      </c>
      <c r="E53" s="106">
        <v>66300000</v>
      </c>
      <c r="F53" s="107">
        <f t="shared" si="10"/>
        <v>100</v>
      </c>
      <c r="G53" s="96">
        <f t="shared" si="7"/>
        <v>0</v>
      </c>
      <c r="H53" s="132">
        <v>128710000</v>
      </c>
      <c r="I53" s="106">
        <v>128686216</v>
      </c>
      <c r="J53" s="133">
        <f t="shared" si="8"/>
        <v>99.981521249320181</v>
      </c>
      <c r="K53" s="99">
        <f t="shared" si="9"/>
        <v>-48.479330529075469</v>
      </c>
      <c r="L53" s="110">
        <f t="shared" si="11"/>
        <v>-62386216</v>
      </c>
    </row>
    <row r="54" spans="2:12" x14ac:dyDescent="0.25">
      <c r="B54" s="67"/>
      <c r="C54" s="140" t="s">
        <v>69</v>
      </c>
      <c r="D54" s="132">
        <v>80650000</v>
      </c>
      <c r="E54" s="106">
        <v>77150000</v>
      </c>
      <c r="F54" s="107">
        <v>0</v>
      </c>
      <c r="G54" s="96">
        <f t="shared" si="7"/>
        <v>3500000</v>
      </c>
      <c r="H54" s="132">
        <v>46000000</v>
      </c>
      <c r="I54" s="106">
        <v>46000000</v>
      </c>
      <c r="J54" s="133">
        <f t="shared" si="8"/>
        <v>100</v>
      </c>
      <c r="K54" s="99">
        <f t="shared" si="9"/>
        <v>67.717391304347828</v>
      </c>
      <c r="L54" s="110">
        <f t="shared" si="11"/>
        <v>31150000</v>
      </c>
    </row>
    <row r="55" spans="2:12" x14ac:dyDescent="0.25">
      <c r="B55" s="67"/>
      <c r="C55" s="140" t="s">
        <v>70</v>
      </c>
      <c r="D55" s="132">
        <v>163970000</v>
      </c>
      <c r="E55" s="106">
        <v>163970000</v>
      </c>
      <c r="F55" s="107">
        <f t="shared" si="10"/>
        <v>100</v>
      </c>
      <c r="G55" s="96">
        <f t="shared" si="7"/>
        <v>0</v>
      </c>
      <c r="H55" s="132">
        <v>96218500</v>
      </c>
      <c r="I55" s="106">
        <v>96218500</v>
      </c>
      <c r="J55" s="133">
        <f t="shared" si="8"/>
        <v>100</v>
      </c>
      <c r="K55" s="99">
        <f t="shared" si="9"/>
        <v>70.414213482854123</v>
      </c>
      <c r="L55" s="110">
        <f t="shared" si="11"/>
        <v>67751500</v>
      </c>
    </row>
    <row r="56" spans="2:12" x14ac:dyDescent="0.25">
      <c r="B56" s="67"/>
      <c r="C56" s="140" t="s">
        <v>71</v>
      </c>
      <c r="D56" s="132">
        <v>705422000</v>
      </c>
      <c r="E56" s="106">
        <v>663648500</v>
      </c>
      <c r="F56" s="107">
        <f t="shared" si="10"/>
        <v>94.07822551607407</v>
      </c>
      <c r="G56" s="96">
        <f t="shared" si="7"/>
        <v>41773500</v>
      </c>
      <c r="H56" s="132">
        <v>413801000</v>
      </c>
      <c r="I56" s="106">
        <v>409410500</v>
      </c>
      <c r="J56" s="133">
        <f t="shared" si="8"/>
        <v>98.938982747745897</v>
      </c>
      <c r="K56" s="99">
        <f t="shared" si="9"/>
        <v>62.098553896394939</v>
      </c>
      <c r="L56" s="110">
        <f t="shared" si="11"/>
        <v>254238000</v>
      </c>
    </row>
    <row r="57" spans="2:12" x14ac:dyDescent="0.25">
      <c r="B57" s="67"/>
      <c r="C57" s="140" t="s">
        <v>72</v>
      </c>
      <c r="D57" s="132">
        <v>41975000</v>
      </c>
      <c r="E57" s="106">
        <v>41975000</v>
      </c>
      <c r="F57" s="107">
        <f t="shared" si="10"/>
        <v>100</v>
      </c>
      <c r="G57" s="96">
        <f t="shared" si="7"/>
        <v>0</v>
      </c>
      <c r="H57" s="132">
        <v>12000000</v>
      </c>
      <c r="I57" s="106">
        <v>12000000</v>
      </c>
      <c r="J57" s="133">
        <f t="shared" si="8"/>
        <v>100</v>
      </c>
      <c r="K57" s="99">
        <f t="shared" si="9"/>
        <v>249.79166666666669</v>
      </c>
      <c r="L57" s="110">
        <f t="shared" si="11"/>
        <v>29975000</v>
      </c>
    </row>
    <row r="58" spans="2:12" x14ac:dyDescent="0.25">
      <c r="B58" s="67"/>
      <c r="C58" s="140" t="s">
        <v>73</v>
      </c>
      <c r="D58" s="132">
        <v>544259568</v>
      </c>
      <c r="E58" s="106">
        <v>512102737</v>
      </c>
      <c r="F58" s="107">
        <f t="shared" si="10"/>
        <v>94.091636988915553</v>
      </c>
      <c r="G58" s="96">
        <f t="shared" si="7"/>
        <v>32156831</v>
      </c>
      <c r="H58" s="132">
        <v>381251500</v>
      </c>
      <c r="I58" s="106">
        <v>339133490</v>
      </c>
      <c r="J58" s="133">
        <f t="shared" si="8"/>
        <v>88.952696579554441</v>
      </c>
      <c r="K58" s="99">
        <f t="shared" si="9"/>
        <v>51.00329283315547</v>
      </c>
      <c r="L58" s="110">
        <f t="shared" si="11"/>
        <v>172969247</v>
      </c>
    </row>
    <row r="59" spans="2:12" x14ac:dyDescent="0.25">
      <c r="B59" s="67"/>
      <c r="C59" s="140" t="s">
        <v>74</v>
      </c>
      <c r="D59" s="132"/>
      <c r="E59" s="106"/>
      <c r="F59" s="107" t="e">
        <f t="shared" si="10"/>
        <v>#DIV/0!</v>
      </c>
      <c r="G59" s="96">
        <f t="shared" si="7"/>
        <v>0</v>
      </c>
      <c r="H59" s="132">
        <v>30000000</v>
      </c>
      <c r="I59" s="106">
        <v>29029000</v>
      </c>
      <c r="J59" s="133">
        <f t="shared" si="8"/>
        <v>96.763333333333335</v>
      </c>
      <c r="K59" s="99">
        <f t="shared" si="9"/>
        <v>-100</v>
      </c>
      <c r="L59" s="110">
        <f t="shared" si="11"/>
        <v>-29029000</v>
      </c>
    </row>
    <row r="60" spans="2:12" ht="27" customHeight="1" x14ac:dyDescent="0.25">
      <c r="B60" s="67"/>
      <c r="C60" s="131" t="s">
        <v>75</v>
      </c>
      <c r="D60" s="132">
        <v>2520000000</v>
      </c>
      <c r="E60" s="106">
        <v>954935000</v>
      </c>
      <c r="F60" s="107">
        <f t="shared" si="10"/>
        <v>37.894246031746029</v>
      </c>
      <c r="G60" s="96">
        <f t="shared" si="7"/>
        <v>1565065000</v>
      </c>
      <c r="H60" s="132">
        <v>340000000</v>
      </c>
      <c r="I60" s="106">
        <v>327696600</v>
      </c>
      <c r="J60" s="133">
        <f t="shared" si="8"/>
        <v>96.381352941176473</v>
      </c>
      <c r="K60" s="99">
        <f t="shared" si="9"/>
        <v>191.40827216394678</v>
      </c>
      <c r="L60" s="110">
        <f t="shared" si="11"/>
        <v>627238400</v>
      </c>
    </row>
    <row r="61" spans="2:12" x14ac:dyDescent="0.25">
      <c r="B61" s="67"/>
      <c r="C61" s="140" t="s">
        <v>76</v>
      </c>
      <c r="D61" s="132">
        <v>109000000</v>
      </c>
      <c r="E61" s="106">
        <v>109000000</v>
      </c>
      <c r="F61" s="107">
        <f t="shared" si="10"/>
        <v>100</v>
      </c>
      <c r="G61" s="96">
        <f t="shared" si="7"/>
        <v>0</v>
      </c>
      <c r="H61" s="132">
        <v>349450000</v>
      </c>
      <c r="I61" s="106">
        <v>349450000</v>
      </c>
      <c r="J61" s="133">
        <f t="shared" si="8"/>
        <v>100</v>
      </c>
      <c r="K61" s="99">
        <f t="shared" si="9"/>
        <v>-68.808127056803542</v>
      </c>
      <c r="L61" s="110">
        <f t="shared" si="11"/>
        <v>-240450000</v>
      </c>
    </row>
    <row r="62" spans="2:12" x14ac:dyDescent="0.25">
      <c r="B62" s="67"/>
      <c r="C62" s="140" t="s">
        <v>77</v>
      </c>
      <c r="D62" s="141">
        <v>37200000</v>
      </c>
      <c r="E62" s="142">
        <v>37200000</v>
      </c>
      <c r="F62" s="107">
        <f t="shared" si="10"/>
        <v>100</v>
      </c>
      <c r="G62" s="96">
        <f t="shared" si="7"/>
        <v>0</v>
      </c>
      <c r="H62" s="132">
        <v>30140000</v>
      </c>
      <c r="I62" s="106">
        <v>30140000</v>
      </c>
      <c r="J62" s="133">
        <f t="shared" si="8"/>
        <v>100</v>
      </c>
      <c r="K62" s="99">
        <f t="shared" si="9"/>
        <v>23.424021234240211</v>
      </c>
      <c r="L62" s="110">
        <f t="shared" si="11"/>
        <v>7060000</v>
      </c>
    </row>
    <row r="63" spans="2:12" x14ac:dyDescent="0.25">
      <c r="B63" s="67"/>
      <c r="C63" s="140" t="s">
        <v>78</v>
      </c>
      <c r="D63" s="132"/>
      <c r="E63" s="106">
        <v>0</v>
      </c>
      <c r="F63" s="107" t="e">
        <f t="shared" si="10"/>
        <v>#DIV/0!</v>
      </c>
      <c r="G63" s="96">
        <f t="shared" si="7"/>
        <v>0</v>
      </c>
      <c r="H63" s="132">
        <v>0</v>
      </c>
      <c r="I63" s="106">
        <v>0</v>
      </c>
      <c r="J63" s="133" t="e">
        <f t="shared" si="8"/>
        <v>#DIV/0!</v>
      </c>
      <c r="K63" s="99" t="e">
        <f t="shared" si="9"/>
        <v>#DIV/0!</v>
      </c>
      <c r="L63" s="110">
        <f t="shared" si="11"/>
        <v>0</v>
      </c>
    </row>
    <row r="64" spans="2:12" x14ac:dyDescent="0.25">
      <c r="B64" s="67"/>
      <c r="C64" s="140" t="s">
        <v>79</v>
      </c>
      <c r="D64" s="132"/>
      <c r="E64" s="106"/>
      <c r="F64" s="107" t="e">
        <f t="shared" si="10"/>
        <v>#DIV/0!</v>
      </c>
      <c r="G64" s="96">
        <f t="shared" si="7"/>
        <v>0</v>
      </c>
      <c r="H64" s="132">
        <v>0</v>
      </c>
      <c r="I64" s="106">
        <v>0</v>
      </c>
      <c r="J64" s="133" t="e">
        <f t="shared" si="8"/>
        <v>#DIV/0!</v>
      </c>
      <c r="K64" s="99" t="e">
        <f t="shared" si="9"/>
        <v>#DIV/0!</v>
      </c>
      <c r="L64" s="110">
        <f t="shared" si="11"/>
        <v>0</v>
      </c>
    </row>
    <row r="65" spans="2:12" x14ac:dyDescent="0.25">
      <c r="B65" s="67"/>
      <c r="C65" s="140" t="s">
        <v>80</v>
      </c>
      <c r="D65" s="143">
        <v>770928000</v>
      </c>
      <c r="E65" s="144">
        <v>759265000</v>
      </c>
      <c r="F65" s="107">
        <f t="shared" si="10"/>
        <v>98.487147956748231</v>
      </c>
      <c r="G65" s="96">
        <f t="shared" si="7"/>
        <v>11663000</v>
      </c>
      <c r="H65" s="132">
        <v>0</v>
      </c>
      <c r="I65" s="106">
        <v>0</v>
      </c>
      <c r="J65" s="133" t="e">
        <f t="shared" si="8"/>
        <v>#DIV/0!</v>
      </c>
      <c r="K65" s="99" t="e">
        <f t="shared" si="9"/>
        <v>#DIV/0!</v>
      </c>
      <c r="L65" s="110">
        <f t="shared" si="11"/>
        <v>759265000</v>
      </c>
    </row>
    <row r="66" spans="2:12" x14ac:dyDescent="0.25">
      <c r="B66" s="67"/>
      <c r="C66" s="140" t="s">
        <v>81</v>
      </c>
      <c r="D66" s="143">
        <v>3750000</v>
      </c>
      <c r="E66" s="144">
        <v>3750000</v>
      </c>
      <c r="F66" s="107">
        <f t="shared" si="10"/>
        <v>100</v>
      </c>
      <c r="G66" s="96">
        <f t="shared" si="7"/>
        <v>0</v>
      </c>
      <c r="H66" s="132">
        <v>0</v>
      </c>
      <c r="I66" s="106">
        <v>0</v>
      </c>
      <c r="J66" s="133" t="e">
        <f t="shared" si="8"/>
        <v>#DIV/0!</v>
      </c>
      <c r="K66" s="99" t="e">
        <f t="shared" si="9"/>
        <v>#DIV/0!</v>
      </c>
      <c r="L66" s="110">
        <f t="shared" si="11"/>
        <v>3750000</v>
      </c>
    </row>
    <row r="67" spans="2:12" x14ac:dyDescent="0.25">
      <c r="B67" s="67"/>
      <c r="C67" s="140" t="s">
        <v>82</v>
      </c>
      <c r="D67" s="132"/>
      <c r="E67" s="106"/>
      <c r="F67" s="107" t="e">
        <f t="shared" si="10"/>
        <v>#DIV/0!</v>
      </c>
      <c r="G67" s="96">
        <f t="shared" si="7"/>
        <v>0</v>
      </c>
      <c r="H67" s="132">
        <v>0</v>
      </c>
      <c r="I67" s="106">
        <v>0</v>
      </c>
      <c r="J67" s="133" t="e">
        <f t="shared" si="8"/>
        <v>#DIV/0!</v>
      </c>
      <c r="K67" s="99" t="e">
        <f t="shared" si="9"/>
        <v>#DIV/0!</v>
      </c>
      <c r="L67" s="110">
        <f t="shared" si="11"/>
        <v>0</v>
      </c>
    </row>
    <row r="68" spans="2:12" s="93" customFormat="1" x14ac:dyDescent="0.25">
      <c r="B68" s="126"/>
      <c r="C68" s="127" t="s">
        <v>31</v>
      </c>
      <c r="D68" s="124">
        <f>D69+D72+D82+D87+D91+D95</f>
        <v>15898136000</v>
      </c>
      <c r="E68" s="124">
        <f>E69+E72+E82+E87+E91+E95</f>
        <v>82667202576</v>
      </c>
      <c r="F68" s="96">
        <f t="shared" si="10"/>
        <v>519.98047177354624</v>
      </c>
      <c r="G68" s="96">
        <f t="shared" si="7"/>
        <v>-66769066576</v>
      </c>
      <c r="H68" s="125">
        <f>H69+H72+H82+H87+H91+H95</f>
        <v>2507400000</v>
      </c>
      <c r="I68" s="125">
        <f>I69+I72+I82+I87+I91+I95</f>
        <v>2488566000</v>
      </c>
      <c r="J68" s="98">
        <f t="shared" si="8"/>
        <v>99.248863364441249</v>
      </c>
      <c r="K68" s="99">
        <f t="shared" si="9"/>
        <v>3221.8810582480032</v>
      </c>
      <c r="L68" s="100">
        <f t="shared" si="11"/>
        <v>80178636576</v>
      </c>
    </row>
    <row r="69" spans="2:12" s="93" customFormat="1" x14ac:dyDescent="0.25">
      <c r="B69" s="145" t="s">
        <v>83</v>
      </c>
      <c r="C69" s="145" t="s">
        <v>84</v>
      </c>
      <c r="D69" s="124">
        <f>SUM(D70:D71)</f>
        <v>3000000000</v>
      </c>
      <c r="E69" s="124">
        <f>SUM(E70:E71)</f>
        <v>2892437048</v>
      </c>
      <c r="F69" s="146">
        <f t="shared" si="10"/>
        <v>96.414568266666663</v>
      </c>
      <c r="G69" s="96">
        <f t="shared" si="7"/>
        <v>107562952</v>
      </c>
      <c r="H69" s="125">
        <f>SUM(H70:H71)</f>
        <v>0</v>
      </c>
      <c r="I69" s="125">
        <f>SUM(I70:I71)</f>
        <v>0</v>
      </c>
      <c r="J69" s="98" t="e">
        <f t="shared" si="8"/>
        <v>#DIV/0!</v>
      </c>
      <c r="K69" s="99" t="e">
        <f t="shared" si="9"/>
        <v>#DIV/0!</v>
      </c>
      <c r="L69" s="100">
        <f t="shared" si="11"/>
        <v>2892437048</v>
      </c>
    </row>
    <row r="70" spans="2:12" ht="19.5" customHeight="1" x14ac:dyDescent="0.25">
      <c r="B70" s="67"/>
      <c r="C70" s="147" t="s">
        <v>85</v>
      </c>
      <c r="D70" s="148">
        <v>3000000000</v>
      </c>
      <c r="E70" s="148">
        <v>2892437048</v>
      </c>
      <c r="F70" s="107">
        <f t="shared" si="10"/>
        <v>96.414568266666663</v>
      </c>
      <c r="G70" s="96">
        <f t="shared" si="7"/>
        <v>107562952</v>
      </c>
      <c r="H70" s="149">
        <v>0</v>
      </c>
      <c r="I70" s="149">
        <v>0</v>
      </c>
      <c r="J70" s="133" t="e">
        <f t="shared" si="8"/>
        <v>#DIV/0!</v>
      </c>
      <c r="K70" s="99" t="e">
        <f t="shared" si="9"/>
        <v>#DIV/0!</v>
      </c>
      <c r="L70" s="100">
        <f t="shared" si="11"/>
        <v>2892437048</v>
      </c>
    </row>
    <row r="71" spans="2:12" ht="19.5" customHeight="1" x14ac:dyDescent="0.25">
      <c r="B71" s="67"/>
      <c r="C71" s="147" t="s">
        <v>86</v>
      </c>
      <c r="D71" s="148">
        <v>0</v>
      </c>
      <c r="E71" s="148">
        <v>0</v>
      </c>
      <c r="F71" s="107" t="e">
        <f>SUM(E71/D71)*100</f>
        <v>#DIV/0!</v>
      </c>
      <c r="G71" s="96">
        <f t="shared" si="7"/>
        <v>0</v>
      </c>
      <c r="H71" s="149">
        <v>0</v>
      </c>
      <c r="I71" s="149">
        <v>0</v>
      </c>
      <c r="J71" s="133" t="e">
        <f>SUM(I71/H71)*100</f>
        <v>#DIV/0!</v>
      </c>
      <c r="K71" s="99" t="e">
        <f t="shared" si="9"/>
        <v>#DIV/0!</v>
      </c>
      <c r="L71" s="100">
        <f t="shared" si="11"/>
        <v>0</v>
      </c>
    </row>
    <row r="72" spans="2:12" s="93" customFormat="1" ht="19.5" customHeight="1" x14ac:dyDescent="0.25">
      <c r="B72" s="150" t="s">
        <v>87</v>
      </c>
      <c r="C72" s="150" t="s">
        <v>88</v>
      </c>
      <c r="D72" s="151">
        <f>D73+D74+D75+D76+D77+D78+D79+D80+D81</f>
        <v>394600000</v>
      </c>
      <c r="E72" s="151">
        <f>E73+E74+E75+E76+E77+E78+E79+E80+E81</f>
        <v>362499500</v>
      </c>
      <c r="F72" s="107">
        <f t="shared" si="10"/>
        <v>91.865053218449063</v>
      </c>
      <c r="G72" s="151">
        <f>G73+G74+G75+G76+G77+G78+G79+G80+G81</f>
        <v>32100500</v>
      </c>
      <c r="H72" s="152">
        <f>H73+H74+H75+H76+H77+H78+H79+H80+H81</f>
        <v>13000000</v>
      </c>
      <c r="I72" s="152">
        <f>I73+I74+I75+I76+I77+I78+I79+I80+I81</f>
        <v>12870000</v>
      </c>
      <c r="J72" s="98">
        <f t="shared" si="8"/>
        <v>99</v>
      </c>
      <c r="K72" s="99">
        <f t="shared" si="9"/>
        <v>2716.6239316239316</v>
      </c>
      <c r="L72" s="100">
        <f t="shared" si="11"/>
        <v>349629500</v>
      </c>
    </row>
    <row r="73" spans="2:12" s="153" customFormat="1" ht="19.5" customHeight="1" x14ac:dyDescent="0.25">
      <c r="B73" s="150"/>
      <c r="C73" s="154" t="s">
        <v>89</v>
      </c>
      <c r="D73" s="155">
        <v>52100000</v>
      </c>
      <c r="E73" s="155">
        <v>50021000</v>
      </c>
      <c r="F73" s="156">
        <f>SUM(E73/D73)*100</f>
        <v>96.009596928982717</v>
      </c>
      <c r="G73" s="96">
        <f t="shared" si="7"/>
        <v>2079000</v>
      </c>
      <c r="H73" s="149">
        <v>0</v>
      </c>
      <c r="I73" s="149">
        <v>0</v>
      </c>
      <c r="J73" s="157" t="e">
        <f>SUM(I73/H73)*100</f>
        <v>#DIV/0!</v>
      </c>
      <c r="K73" s="99" t="e">
        <f t="shared" si="9"/>
        <v>#DIV/0!</v>
      </c>
      <c r="L73" s="100">
        <f t="shared" si="11"/>
        <v>50021000</v>
      </c>
    </row>
    <row r="74" spans="2:12" s="153" customFormat="1" ht="19.5" customHeight="1" x14ac:dyDescent="0.25">
      <c r="B74" s="150"/>
      <c r="C74" s="154" t="s">
        <v>90</v>
      </c>
      <c r="D74" s="155">
        <v>23042500</v>
      </c>
      <c r="E74" s="155">
        <v>0</v>
      </c>
      <c r="F74" s="156">
        <f>SUM(E74/D74)*100</f>
        <v>0</v>
      </c>
      <c r="G74" s="96">
        <f t="shared" si="7"/>
        <v>23042500</v>
      </c>
      <c r="H74" s="149">
        <v>0</v>
      </c>
      <c r="I74" s="149">
        <v>0</v>
      </c>
      <c r="J74" s="157" t="e">
        <f>SUM(I74/H74)*100</f>
        <v>#DIV/0!</v>
      </c>
      <c r="K74" s="99" t="e">
        <f t="shared" si="9"/>
        <v>#DIV/0!</v>
      </c>
      <c r="L74" s="100">
        <f t="shared" si="11"/>
        <v>0</v>
      </c>
    </row>
    <row r="75" spans="2:12" s="158" customFormat="1" ht="19.5" customHeight="1" x14ac:dyDescent="0.25">
      <c r="B75" s="159"/>
      <c r="C75" s="154" t="s">
        <v>91</v>
      </c>
      <c r="D75" s="155">
        <v>60000000</v>
      </c>
      <c r="E75" s="155">
        <v>58846000</v>
      </c>
      <c r="F75" s="156">
        <f>SUM(E75/D75)*100</f>
        <v>98.076666666666668</v>
      </c>
      <c r="G75" s="96">
        <f t="shared" si="7"/>
        <v>1154000</v>
      </c>
      <c r="H75" s="106">
        <v>0</v>
      </c>
      <c r="I75" s="106">
        <v>0</v>
      </c>
      <c r="J75" s="160" t="e">
        <f t="shared" si="8"/>
        <v>#DIV/0!</v>
      </c>
      <c r="K75" s="99" t="e">
        <f t="shared" si="9"/>
        <v>#DIV/0!</v>
      </c>
      <c r="L75" s="100">
        <f t="shared" si="11"/>
        <v>58846000</v>
      </c>
    </row>
    <row r="76" spans="2:12" s="158" customFormat="1" ht="19.5" customHeight="1" x14ac:dyDescent="0.25">
      <c r="B76" s="159"/>
      <c r="C76" s="154" t="s">
        <v>92</v>
      </c>
      <c r="D76" s="155">
        <v>33817500</v>
      </c>
      <c r="E76" s="155">
        <v>33377500</v>
      </c>
      <c r="F76" s="156">
        <f t="shared" si="10"/>
        <v>98.698898499297698</v>
      </c>
      <c r="G76" s="96">
        <f t="shared" si="7"/>
        <v>440000</v>
      </c>
      <c r="H76" s="148">
        <v>13000000</v>
      </c>
      <c r="I76" s="148">
        <v>12870000</v>
      </c>
      <c r="J76" s="157">
        <f t="shared" si="8"/>
        <v>99</v>
      </c>
      <c r="K76" s="99">
        <f t="shared" si="9"/>
        <v>159.34343434343435</v>
      </c>
      <c r="L76" s="100">
        <f t="shared" si="11"/>
        <v>20507500</v>
      </c>
    </row>
    <row r="77" spans="2:12" s="158" customFormat="1" ht="19.5" customHeight="1" x14ac:dyDescent="0.25">
      <c r="B77" s="159"/>
      <c r="C77" s="161" t="s">
        <v>93</v>
      </c>
      <c r="D77" s="155">
        <v>63190000</v>
      </c>
      <c r="E77" s="155">
        <v>60342000</v>
      </c>
      <c r="F77" s="156">
        <f t="shared" si="10"/>
        <v>95.492957746478865</v>
      </c>
      <c r="G77" s="96">
        <f t="shared" si="7"/>
        <v>2848000</v>
      </c>
      <c r="H77" s="106">
        <v>0</v>
      </c>
      <c r="I77" s="106">
        <v>0</v>
      </c>
      <c r="J77" s="157" t="e">
        <f t="shared" si="8"/>
        <v>#DIV/0!</v>
      </c>
      <c r="K77" s="99" t="e">
        <f t="shared" si="9"/>
        <v>#DIV/0!</v>
      </c>
      <c r="L77" s="100">
        <f t="shared" si="11"/>
        <v>60342000</v>
      </c>
    </row>
    <row r="78" spans="2:12" s="158" customFormat="1" ht="19.5" customHeight="1" x14ac:dyDescent="0.25">
      <c r="B78" s="159"/>
      <c r="C78" s="161" t="s">
        <v>94</v>
      </c>
      <c r="D78" s="155">
        <v>152050000</v>
      </c>
      <c r="E78" s="155">
        <v>151595000</v>
      </c>
      <c r="F78" s="156">
        <f t="shared" si="10"/>
        <v>99.700756330154547</v>
      </c>
      <c r="G78" s="96">
        <f t="shared" si="7"/>
        <v>455000</v>
      </c>
      <c r="H78" s="106">
        <v>0</v>
      </c>
      <c r="I78" s="106">
        <v>0</v>
      </c>
      <c r="J78" s="157" t="e">
        <f t="shared" si="8"/>
        <v>#DIV/0!</v>
      </c>
      <c r="K78" s="99" t="e">
        <f t="shared" si="9"/>
        <v>#DIV/0!</v>
      </c>
      <c r="L78" s="100">
        <f t="shared" si="11"/>
        <v>151595000</v>
      </c>
    </row>
    <row r="79" spans="2:12" s="158" customFormat="1" ht="19.5" customHeight="1" x14ac:dyDescent="0.25">
      <c r="B79" s="159"/>
      <c r="C79" s="161" t="s">
        <v>95</v>
      </c>
      <c r="D79" s="155">
        <v>10400000</v>
      </c>
      <c r="E79" s="155">
        <v>8318000</v>
      </c>
      <c r="F79" s="156">
        <f>SUM(E79/D79)*100</f>
        <v>79.980769230769226</v>
      </c>
      <c r="G79" s="96">
        <f t="shared" si="7"/>
        <v>2082000</v>
      </c>
      <c r="H79" s="149">
        <v>0</v>
      </c>
      <c r="I79" s="149">
        <v>0</v>
      </c>
      <c r="J79" s="157" t="e">
        <f>SUM(I79/H79)*100</f>
        <v>#DIV/0!</v>
      </c>
      <c r="K79" s="99" t="e">
        <f t="shared" si="9"/>
        <v>#DIV/0!</v>
      </c>
      <c r="L79" s="100">
        <f t="shared" si="11"/>
        <v>8318000</v>
      </c>
    </row>
    <row r="80" spans="2:12" s="158" customFormat="1" ht="19.5" customHeight="1" x14ac:dyDescent="0.25">
      <c r="B80" s="159"/>
      <c r="C80" s="161" t="s">
        <v>96</v>
      </c>
      <c r="D80" s="148">
        <v>0</v>
      </c>
      <c r="E80" s="148">
        <v>0</v>
      </c>
      <c r="F80" s="156" t="e">
        <f>SUM(E80/D80)*100</f>
        <v>#DIV/0!</v>
      </c>
      <c r="G80" s="96">
        <f t="shared" si="7"/>
        <v>0</v>
      </c>
      <c r="H80" s="149">
        <v>0</v>
      </c>
      <c r="I80" s="149">
        <v>0</v>
      </c>
      <c r="J80" s="157" t="e">
        <f>SUM(I80/H80)*100</f>
        <v>#DIV/0!</v>
      </c>
      <c r="K80" s="99" t="e">
        <f t="shared" si="9"/>
        <v>#DIV/0!</v>
      </c>
      <c r="L80" s="100">
        <f t="shared" si="11"/>
        <v>0</v>
      </c>
    </row>
    <row r="81" spans="2:12" s="158" customFormat="1" ht="19.5" customHeight="1" x14ac:dyDescent="0.25">
      <c r="B81" s="159"/>
      <c r="C81" s="161" t="s">
        <v>97</v>
      </c>
      <c r="D81" s="148">
        <v>0</v>
      </c>
      <c r="E81" s="148">
        <v>0</v>
      </c>
      <c r="F81" s="156" t="e">
        <f>SUM(E81/D81)*100</f>
        <v>#DIV/0!</v>
      </c>
      <c r="G81" s="96">
        <f t="shared" si="7"/>
        <v>0</v>
      </c>
      <c r="H81" s="149">
        <v>0</v>
      </c>
      <c r="I81" s="149">
        <v>0</v>
      </c>
      <c r="J81" s="157" t="e">
        <f>SUM(I81/H81)*100</f>
        <v>#DIV/0!</v>
      </c>
      <c r="K81" s="99" t="e">
        <f t="shared" si="9"/>
        <v>#DIV/0!</v>
      </c>
      <c r="L81" s="100">
        <f t="shared" si="11"/>
        <v>0</v>
      </c>
    </row>
    <row r="82" spans="2:12" s="93" customFormat="1" ht="19.5" customHeight="1" x14ac:dyDescent="0.25">
      <c r="B82" s="150" t="s">
        <v>98</v>
      </c>
      <c r="C82" s="150" t="s">
        <v>99</v>
      </c>
      <c r="D82" s="151">
        <f>D83+D84+D85</f>
        <v>12433536000</v>
      </c>
      <c r="E82" s="151">
        <f>E83+E84+E85</f>
        <v>12367266028</v>
      </c>
      <c r="F82" s="107">
        <f t="shared" si="10"/>
        <v>99.467006232177241</v>
      </c>
      <c r="G82" s="96">
        <f t="shared" si="7"/>
        <v>66269972</v>
      </c>
      <c r="H82" s="152">
        <f>H83+H84+H85</f>
        <v>2200000000</v>
      </c>
      <c r="I82" s="152">
        <f>I83+I84+I85</f>
        <v>2182568000</v>
      </c>
      <c r="J82" s="98">
        <f t="shared" si="8"/>
        <v>99.207636363636368</v>
      </c>
      <c r="K82" s="99">
        <f t="shared" si="9"/>
        <v>466.63829159045679</v>
      </c>
      <c r="L82" s="151">
        <f>L83+L84+L85</f>
        <v>10184698028</v>
      </c>
    </row>
    <row r="83" spans="2:12" s="158" customFormat="1" ht="19.5" customHeight="1" x14ac:dyDescent="0.25">
      <c r="B83" s="159"/>
      <c r="C83" s="162" t="s">
        <v>100</v>
      </c>
      <c r="D83" s="155">
        <v>12433536000</v>
      </c>
      <c r="E83" s="155">
        <v>12367266028</v>
      </c>
      <c r="F83" s="107">
        <f t="shared" si="10"/>
        <v>99.467006232177241</v>
      </c>
      <c r="G83" s="96">
        <f t="shared" si="7"/>
        <v>66269972</v>
      </c>
      <c r="H83" s="148">
        <v>2200000000</v>
      </c>
      <c r="I83" s="148">
        <v>2182568000</v>
      </c>
      <c r="J83" s="157">
        <f t="shared" si="8"/>
        <v>99.207636363636368</v>
      </c>
      <c r="K83" s="99">
        <f t="shared" si="9"/>
        <v>466.63829159045679</v>
      </c>
      <c r="L83" s="110">
        <f>E83-I83</f>
        <v>10184698028</v>
      </c>
    </row>
    <row r="84" spans="2:12" ht="19.5" customHeight="1" x14ac:dyDescent="0.25">
      <c r="B84" s="67"/>
      <c r="C84" s="162" t="s">
        <v>101</v>
      </c>
      <c r="D84" s="148">
        <v>0</v>
      </c>
      <c r="E84" s="148">
        <v>0</v>
      </c>
      <c r="F84" s="107" t="e">
        <f>SUM(E84/D84)*100</f>
        <v>#DIV/0!</v>
      </c>
      <c r="G84" s="96">
        <f t="shared" si="7"/>
        <v>0</v>
      </c>
      <c r="H84" s="149">
        <v>0</v>
      </c>
      <c r="I84" s="149">
        <v>0</v>
      </c>
      <c r="J84" s="133" t="e">
        <f>SUM(I84/H84)*100</f>
        <v>#DIV/0!</v>
      </c>
      <c r="K84" s="99" t="e">
        <f t="shared" si="9"/>
        <v>#DIV/0!</v>
      </c>
      <c r="L84" s="110">
        <f>E84-I84</f>
        <v>0</v>
      </c>
    </row>
    <row r="85" spans="2:12" ht="19.5" customHeight="1" x14ac:dyDescent="0.25">
      <c r="B85" s="67"/>
      <c r="C85" s="162" t="s">
        <v>102</v>
      </c>
      <c r="D85" s="148">
        <v>0</v>
      </c>
      <c r="E85" s="148">
        <v>0</v>
      </c>
      <c r="F85" s="107" t="e">
        <f>SUM(E85/D85)*100</f>
        <v>#DIV/0!</v>
      </c>
      <c r="G85" s="96">
        <f t="shared" si="7"/>
        <v>0</v>
      </c>
      <c r="H85" s="149">
        <v>0</v>
      </c>
      <c r="I85" s="149">
        <v>0</v>
      </c>
      <c r="J85" s="133" t="e">
        <f>SUM(I85/H85)*100</f>
        <v>#DIV/0!</v>
      </c>
      <c r="K85" s="99" t="e">
        <f t="shared" si="9"/>
        <v>#DIV/0!</v>
      </c>
      <c r="L85" s="110">
        <f>E85-I85</f>
        <v>0</v>
      </c>
    </row>
    <row r="86" spans="2:12" ht="19.5" customHeight="1" x14ac:dyDescent="0.25">
      <c r="B86" s="67"/>
      <c r="C86" s="163"/>
      <c r="D86" s="148"/>
      <c r="E86" s="148"/>
      <c r="F86" s="107"/>
      <c r="G86" s="96">
        <f t="shared" si="7"/>
        <v>0</v>
      </c>
      <c r="H86" s="149"/>
      <c r="I86" s="149"/>
      <c r="J86" s="133"/>
      <c r="K86" s="99" t="e">
        <f t="shared" si="9"/>
        <v>#DIV/0!</v>
      </c>
      <c r="L86" s="110"/>
    </row>
    <row r="87" spans="2:12" s="93" customFormat="1" ht="19.5" customHeight="1" x14ac:dyDescent="0.25">
      <c r="B87" s="150" t="s">
        <v>103</v>
      </c>
      <c r="C87" s="150" t="s">
        <v>104</v>
      </c>
      <c r="D87" s="151">
        <f>SUM(D88:D90)</f>
        <v>0</v>
      </c>
      <c r="E87" s="151">
        <f>SUM(E88:E90)</f>
        <v>0</v>
      </c>
      <c r="F87" s="96" t="e">
        <f t="shared" si="10"/>
        <v>#DIV/0!</v>
      </c>
      <c r="G87" s="96">
        <f t="shared" si="7"/>
        <v>0</v>
      </c>
      <c r="H87" s="152">
        <f>SUM(H88:H90)</f>
        <v>294400000</v>
      </c>
      <c r="I87" s="152">
        <f>SUM(I88:I90)</f>
        <v>293128000</v>
      </c>
      <c r="J87" s="98">
        <f t="shared" si="8"/>
        <v>99.567934782608688</v>
      </c>
      <c r="K87" s="99">
        <f t="shared" si="9"/>
        <v>-100</v>
      </c>
      <c r="L87" s="164">
        <f>SUM(L88:L90)</f>
        <v>-293128000</v>
      </c>
    </row>
    <row r="88" spans="2:12" ht="19.5" customHeight="1" x14ac:dyDescent="0.25">
      <c r="B88" s="67"/>
      <c r="C88" s="140" t="s">
        <v>105</v>
      </c>
      <c r="D88" s="148"/>
      <c r="E88" s="148"/>
      <c r="F88" s="107" t="e">
        <f t="shared" si="10"/>
        <v>#DIV/0!</v>
      </c>
      <c r="G88" s="96">
        <f t="shared" si="7"/>
        <v>0</v>
      </c>
      <c r="H88" s="148">
        <v>294400000</v>
      </c>
      <c r="I88" s="148">
        <v>293128000</v>
      </c>
      <c r="J88" s="133">
        <f t="shared" si="8"/>
        <v>99.567934782608688</v>
      </c>
      <c r="K88" s="99">
        <f t="shared" si="9"/>
        <v>-100</v>
      </c>
      <c r="L88" s="110">
        <f t="shared" ref="L88:L99" si="12">E88-I88</f>
        <v>-293128000</v>
      </c>
    </row>
    <row r="89" spans="2:12" ht="19.5" customHeight="1" x14ac:dyDescent="0.25">
      <c r="B89" s="67"/>
      <c r="C89" s="140" t="s">
        <v>106</v>
      </c>
      <c r="D89" s="148">
        <v>0</v>
      </c>
      <c r="E89" s="148">
        <v>0</v>
      </c>
      <c r="F89" s="107" t="e">
        <f t="shared" si="10"/>
        <v>#DIV/0!</v>
      </c>
      <c r="G89" s="96">
        <f t="shared" si="7"/>
        <v>0</v>
      </c>
      <c r="H89" s="149">
        <v>0</v>
      </c>
      <c r="I89" s="149">
        <v>0</v>
      </c>
      <c r="J89" s="133" t="e">
        <f t="shared" si="8"/>
        <v>#DIV/0!</v>
      </c>
      <c r="K89" s="99" t="e">
        <f t="shared" si="9"/>
        <v>#DIV/0!</v>
      </c>
      <c r="L89" s="110">
        <f t="shared" si="12"/>
        <v>0</v>
      </c>
    </row>
    <row r="90" spans="2:12" ht="19.5" customHeight="1" x14ac:dyDescent="0.25">
      <c r="B90" s="67"/>
      <c r="C90" s="140" t="s">
        <v>107</v>
      </c>
      <c r="D90" s="148">
        <v>0</v>
      </c>
      <c r="E90" s="148">
        <v>0</v>
      </c>
      <c r="F90" s="107" t="e">
        <f t="shared" si="10"/>
        <v>#DIV/0!</v>
      </c>
      <c r="G90" s="96">
        <f t="shared" si="7"/>
        <v>0</v>
      </c>
      <c r="H90" s="149">
        <v>0</v>
      </c>
      <c r="I90" s="149">
        <v>0</v>
      </c>
      <c r="J90" s="133" t="e">
        <f t="shared" si="8"/>
        <v>#DIV/0!</v>
      </c>
      <c r="K90" s="99" t="e">
        <f t="shared" si="9"/>
        <v>#DIV/0!</v>
      </c>
      <c r="L90" s="110">
        <f t="shared" si="12"/>
        <v>0</v>
      </c>
    </row>
    <row r="91" spans="2:12" s="93" customFormat="1" ht="19.5" customHeight="1" x14ac:dyDescent="0.25">
      <c r="B91" s="145" t="s">
        <v>108</v>
      </c>
      <c r="C91" s="145" t="s">
        <v>109</v>
      </c>
      <c r="D91" s="165">
        <f>SUM(D92:D94)</f>
        <v>0</v>
      </c>
      <c r="E91" s="165">
        <f>SUM(E92:E94)</f>
        <v>0</v>
      </c>
      <c r="F91" s="96" t="e">
        <f t="shared" si="10"/>
        <v>#DIV/0!</v>
      </c>
      <c r="G91" s="96">
        <f t="shared" si="7"/>
        <v>0</v>
      </c>
      <c r="H91" s="166">
        <f>SUM(H92:H94)</f>
        <v>0</v>
      </c>
      <c r="I91" s="166">
        <f>SUM(I92:I94)</f>
        <v>0</v>
      </c>
      <c r="J91" s="98" t="e">
        <f t="shared" si="8"/>
        <v>#DIV/0!</v>
      </c>
      <c r="K91" s="99" t="e">
        <f t="shared" si="9"/>
        <v>#DIV/0!</v>
      </c>
      <c r="L91" s="167">
        <f>SUM(L92:L94)</f>
        <v>0</v>
      </c>
    </row>
    <row r="92" spans="2:12" ht="19.5" customHeight="1" x14ac:dyDescent="0.25">
      <c r="B92" s="168"/>
      <c r="C92" s="169" t="s">
        <v>110</v>
      </c>
      <c r="D92" s="148">
        <v>0</v>
      </c>
      <c r="E92" s="148">
        <v>0</v>
      </c>
      <c r="F92" s="107" t="e">
        <f>SUM(E92/D92)*100</f>
        <v>#DIV/0!</v>
      </c>
      <c r="G92" s="96">
        <f t="shared" si="7"/>
        <v>0</v>
      </c>
      <c r="H92" s="149">
        <v>0</v>
      </c>
      <c r="I92" s="149">
        <v>0</v>
      </c>
      <c r="J92" s="133" t="e">
        <f>SUM(I92/H92)*100</f>
        <v>#DIV/0!</v>
      </c>
      <c r="K92" s="99" t="e">
        <f t="shared" si="9"/>
        <v>#DIV/0!</v>
      </c>
      <c r="L92" s="110">
        <f t="shared" si="12"/>
        <v>0</v>
      </c>
    </row>
    <row r="93" spans="2:12" ht="19.5" customHeight="1" x14ac:dyDescent="0.25">
      <c r="B93" s="168"/>
      <c r="C93" s="169" t="s">
        <v>111</v>
      </c>
      <c r="D93" s="148">
        <v>0</v>
      </c>
      <c r="E93" s="148">
        <v>0</v>
      </c>
      <c r="F93" s="107" t="e">
        <f>SUM(E93/D93)*100</f>
        <v>#DIV/0!</v>
      </c>
      <c r="G93" s="96">
        <f t="shared" si="7"/>
        <v>0</v>
      </c>
      <c r="H93" s="149">
        <v>0</v>
      </c>
      <c r="I93" s="149">
        <v>0</v>
      </c>
      <c r="J93" s="133" t="e">
        <f>SUM(I93/H93)*100</f>
        <v>#DIV/0!</v>
      </c>
      <c r="K93" s="99" t="e">
        <f t="shared" si="9"/>
        <v>#DIV/0!</v>
      </c>
      <c r="L93" s="110">
        <f t="shared" si="12"/>
        <v>0</v>
      </c>
    </row>
    <row r="94" spans="2:12" ht="19.5" customHeight="1" x14ac:dyDescent="0.25">
      <c r="B94" s="168"/>
      <c r="C94" s="169" t="s">
        <v>112</v>
      </c>
      <c r="D94" s="148">
        <v>0</v>
      </c>
      <c r="E94" s="148">
        <v>0</v>
      </c>
      <c r="F94" s="107" t="e">
        <f>SUM(E94/D94)*100</f>
        <v>#DIV/0!</v>
      </c>
      <c r="G94" s="96">
        <f t="shared" si="7"/>
        <v>0</v>
      </c>
      <c r="H94" s="149">
        <v>0</v>
      </c>
      <c r="I94" s="149">
        <v>0</v>
      </c>
      <c r="J94" s="133" t="e">
        <f>SUM(I94/H94)*100</f>
        <v>#DIV/0!</v>
      </c>
      <c r="K94" s="99" t="e">
        <f t="shared" si="9"/>
        <v>#DIV/0!</v>
      </c>
      <c r="L94" s="110">
        <f t="shared" si="12"/>
        <v>0</v>
      </c>
    </row>
    <row r="95" spans="2:12" s="158" customFormat="1" ht="19.5" customHeight="1" x14ac:dyDescent="0.25">
      <c r="B95" s="170" t="s">
        <v>113</v>
      </c>
      <c r="C95" s="168" t="s">
        <v>114</v>
      </c>
      <c r="D95" s="171">
        <v>70000000</v>
      </c>
      <c r="E95" s="171">
        <v>67045000000</v>
      </c>
      <c r="F95" s="156">
        <f>SUM(E95/D95)*100</f>
        <v>95778.571428571435</v>
      </c>
      <c r="G95" s="146">
        <f t="shared" si="7"/>
        <v>-66975000000</v>
      </c>
      <c r="H95" s="172">
        <v>0</v>
      </c>
      <c r="I95" s="172">
        <v>0</v>
      </c>
      <c r="J95" s="157" t="e">
        <f>SUM(I95/H95)*100</f>
        <v>#DIV/0!</v>
      </c>
      <c r="K95" s="99" t="e">
        <f t="shared" si="9"/>
        <v>#DIV/0!</v>
      </c>
      <c r="L95" s="173">
        <f>E95-I95</f>
        <v>67045000000</v>
      </c>
    </row>
    <row r="96" spans="2:12" ht="19.5" customHeight="1" x14ac:dyDescent="0.25">
      <c r="B96" s="168"/>
      <c r="C96" s="174"/>
      <c r="D96" s="148"/>
      <c r="E96" s="148"/>
      <c r="F96" s="107"/>
      <c r="G96" s="96">
        <f>E96-D96</f>
        <v>0</v>
      </c>
      <c r="H96" s="149"/>
      <c r="I96" s="149"/>
      <c r="J96" s="133"/>
      <c r="K96" s="99"/>
      <c r="L96" s="110"/>
    </row>
    <row r="97" spans="2:12" s="153" customFormat="1" x14ac:dyDescent="0.25">
      <c r="B97" s="175"/>
      <c r="C97" s="176" t="s">
        <v>115</v>
      </c>
      <c r="D97" s="151">
        <v>0</v>
      </c>
      <c r="E97" s="177">
        <v>0</v>
      </c>
      <c r="F97" s="146" t="e">
        <f t="shared" si="10"/>
        <v>#DIV/0!</v>
      </c>
      <c r="G97" s="96">
        <f>D97-E97</f>
        <v>0</v>
      </c>
      <c r="H97" s="178">
        <v>0</v>
      </c>
      <c r="I97" s="178">
        <v>0</v>
      </c>
      <c r="J97" s="160" t="e">
        <f>SUM(I97/H97)*100</f>
        <v>#DIV/0!</v>
      </c>
      <c r="K97" s="99" t="e">
        <f t="shared" si="9"/>
        <v>#DIV/0!</v>
      </c>
      <c r="L97" s="173">
        <f t="shared" si="12"/>
        <v>0</v>
      </c>
    </row>
    <row r="98" spans="2:12" s="158" customFormat="1" x14ac:dyDescent="0.25">
      <c r="B98" s="175"/>
      <c r="C98" s="176" t="s">
        <v>116</v>
      </c>
      <c r="D98" s="151">
        <v>0</v>
      </c>
      <c r="E98" s="177">
        <v>0</v>
      </c>
      <c r="F98" s="146" t="e">
        <f>SUM(E98/D98)*100</f>
        <v>#DIV/0!</v>
      </c>
      <c r="G98" s="96">
        <f>D98-E98</f>
        <v>0</v>
      </c>
      <c r="H98" s="178">
        <v>0</v>
      </c>
      <c r="I98" s="178">
        <v>0</v>
      </c>
      <c r="J98" s="160" t="e">
        <f>SUM(I98/H98)*100</f>
        <v>#DIV/0!</v>
      </c>
      <c r="K98" s="99" t="e">
        <f t="shared" si="9"/>
        <v>#DIV/0!</v>
      </c>
      <c r="L98" s="173">
        <f t="shared" si="12"/>
        <v>0</v>
      </c>
    </row>
    <row r="99" spans="2:12" s="179" customFormat="1" ht="23.25" customHeight="1" x14ac:dyDescent="0.25">
      <c r="B99" s="180"/>
      <c r="C99" s="181" t="s">
        <v>117</v>
      </c>
      <c r="D99" s="182">
        <v>0</v>
      </c>
      <c r="E99" s="182">
        <f>E18-E37</f>
        <v>-92316341206</v>
      </c>
      <c r="F99" s="183" t="e">
        <f>SUM(E99/D99)*100</f>
        <v>#DIV/0!</v>
      </c>
      <c r="G99" s="96">
        <f>D99-E99</f>
        <v>92316341206</v>
      </c>
      <c r="H99" s="184">
        <f>H18-H37</f>
        <v>-8458738468</v>
      </c>
      <c r="I99" s="184">
        <f>I18-I37</f>
        <v>-7516856435</v>
      </c>
      <c r="J99" s="185">
        <f>SUM(I99/H99)*100</f>
        <v>88.864982212617093</v>
      </c>
      <c r="K99" s="99">
        <f t="shared" si="9"/>
        <v>1128.1243097334745</v>
      </c>
      <c r="L99" s="173">
        <f t="shared" si="12"/>
        <v>-84799484771</v>
      </c>
    </row>
    <row r="100" spans="2:12" x14ac:dyDescent="0.25">
      <c r="B100" s="186"/>
      <c r="C100" s="187"/>
      <c r="D100" s="188"/>
      <c r="E100" s="188"/>
      <c r="F100" s="189"/>
      <c r="G100" s="96"/>
      <c r="H100" s="190"/>
      <c r="I100" s="190"/>
      <c r="J100" s="191"/>
      <c r="K100" s="99"/>
      <c r="L100" s="192"/>
    </row>
    <row r="101" spans="2:12" s="158" customFormat="1" x14ac:dyDescent="0.25">
      <c r="B101" s="193"/>
      <c r="C101" s="194" t="s">
        <v>8</v>
      </c>
      <c r="D101" s="177"/>
      <c r="E101" s="177"/>
      <c r="F101" s="146"/>
      <c r="G101" s="146"/>
      <c r="H101" s="178"/>
      <c r="I101" s="178"/>
      <c r="J101" s="160"/>
      <c r="K101" s="99"/>
      <c r="L101" s="173"/>
    </row>
    <row r="102" spans="2:12" s="158" customFormat="1" x14ac:dyDescent="0.25">
      <c r="B102" s="193"/>
      <c r="C102" s="194" t="s">
        <v>9</v>
      </c>
      <c r="D102" s="177"/>
      <c r="E102" s="177"/>
      <c r="F102" s="146"/>
      <c r="G102" s="146"/>
      <c r="H102" s="178"/>
      <c r="I102" s="178"/>
      <c r="J102" s="160"/>
      <c r="K102" s="99"/>
      <c r="L102" s="173"/>
    </row>
    <row r="103" spans="2:12" x14ac:dyDescent="0.25">
      <c r="B103" s="195"/>
      <c r="C103" s="196" t="s">
        <v>10</v>
      </c>
      <c r="D103" s="148">
        <v>0</v>
      </c>
      <c r="E103" s="148">
        <v>0</v>
      </c>
      <c r="F103" s="107" t="e">
        <f>SUM(E103/D103)*100</f>
        <v>#DIV/0!</v>
      </c>
      <c r="G103" s="96">
        <f>D103-E103</f>
        <v>0</v>
      </c>
      <c r="H103" s="149">
        <v>0</v>
      </c>
      <c r="I103" s="149">
        <v>0</v>
      </c>
      <c r="J103" s="133" t="e">
        <f t="shared" ref="J103:J115" si="13">SUM(I103/H103)*100</f>
        <v>#DIV/0!</v>
      </c>
      <c r="K103" s="99" t="e">
        <f t="shared" ref="K103:K115" si="14">(E103-I103)/I103*100</f>
        <v>#DIV/0!</v>
      </c>
      <c r="L103" s="173">
        <f>E103-I103</f>
        <v>0</v>
      </c>
    </row>
    <row r="104" spans="2:12" x14ac:dyDescent="0.25">
      <c r="B104" s="195"/>
      <c r="C104" s="196" t="s">
        <v>11</v>
      </c>
      <c r="D104" s="148">
        <v>0</v>
      </c>
      <c r="E104" s="148">
        <v>0</v>
      </c>
      <c r="F104" s="107" t="e">
        <f>SUM(E104/D104)*100</f>
        <v>#DIV/0!</v>
      </c>
      <c r="G104" s="96">
        <f>D104-E104</f>
        <v>0</v>
      </c>
      <c r="H104" s="149">
        <v>0</v>
      </c>
      <c r="I104" s="149">
        <v>0</v>
      </c>
      <c r="J104" s="133" t="e">
        <f t="shared" si="13"/>
        <v>#DIV/0!</v>
      </c>
      <c r="K104" s="99" t="e">
        <f t="shared" si="14"/>
        <v>#DIV/0!</v>
      </c>
      <c r="L104" s="173">
        <f>E104-I104</f>
        <v>0</v>
      </c>
    </row>
    <row r="105" spans="2:12" x14ac:dyDescent="0.25">
      <c r="B105" s="195"/>
      <c r="C105" s="196" t="s">
        <v>12</v>
      </c>
      <c r="D105" s="148">
        <v>0</v>
      </c>
      <c r="E105" s="148">
        <v>0</v>
      </c>
      <c r="F105" s="107" t="e">
        <f>SUM(E105/D105)*100</f>
        <v>#DIV/0!</v>
      </c>
      <c r="G105" s="96">
        <f>D105-E105</f>
        <v>0</v>
      </c>
      <c r="H105" s="149">
        <v>0</v>
      </c>
      <c r="I105" s="149">
        <v>0</v>
      </c>
      <c r="J105" s="133" t="e">
        <f>SUM(I105/H105)*100</f>
        <v>#DIV/0!</v>
      </c>
      <c r="K105" s="99" t="e">
        <f t="shared" si="14"/>
        <v>#DIV/0!</v>
      </c>
      <c r="L105" s="173">
        <f>E105-I105</f>
        <v>0</v>
      </c>
    </row>
    <row r="106" spans="2:12" x14ac:dyDescent="0.25">
      <c r="B106" s="195"/>
      <c r="C106" s="196" t="s">
        <v>13</v>
      </c>
      <c r="D106" s="148">
        <v>0</v>
      </c>
      <c r="E106" s="148">
        <v>0</v>
      </c>
      <c r="F106" s="107" t="e">
        <f>SUM(E106/D106)*100</f>
        <v>#DIV/0!</v>
      </c>
      <c r="G106" s="96">
        <f>D106-E106</f>
        <v>0</v>
      </c>
      <c r="H106" s="149">
        <v>0</v>
      </c>
      <c r="I106" s="149">
        <v>0</v>
      </c>
      <c r="J106" s="133" t="e">
        <f t="shared" si="13"/>
        <v>#DIV/0!</v>
      </c>
      <c r="K106" s="99" t="e">
        <f t="shared" si="14"/>
        <v>#DIV/0!</v>
      </c>
      <c r="L106" s="173">
        <f>E106-I106</f>
        <v>0</v>
      </c>
    </row>
    <row r="107" spans="2:12" s="153" customFormat="1" ht="14.25" x14ac:dyDescent="0.2">
      <c r="B107" s="193"/>
      <c r="C107" s="194" t="s">
        <v>118</v>
      </c>
      <c r="D107" s="151">
        <f>SUM(D103:D106)</f>
        <v>0</v>
      </c>
      <c r="E107" s="151">
        <f>SUM(E103:E106)</f>
        <v>0</v>
      </c>
      <c r="F107" s="146" t="e">
        <f>SUM(E107/D107)*100</f>
        <v>#DIV/0!</v>
      </c>
      <c r="G107" s="146">
        <f>D107-E107</f>
        <v>0</v>
      </c>
      <c r="H107" s="152">
        <f>SUM(H103:H106)</f>
        <v>0</v>
      </c>
      <c r="I107" s="152">
        <f>SUM(I103:I106)</f>
        <v>0</v>
      </c>
      <c r="J107" s="160" t="e">
        <f t="shared" si="13"/>
        <v>#DIV/0!</v>
      </c>
      <c r="K107" s="99" t="e">
        <f t="shared" si="14"/>
        <v>#DIV/0!</v>
      </c>
      <c r="L107" s="164">
        <f>SUM(L103:L106)</f>
        <v>0</v>
      </c>
    </row>
    <row r="108" spans="2:12" x14ac:dyDescent="0.25">
      <c r="B108" s="195"/>
      <c r="C108" s="197"/>
      <c r="D108" s="198"/>
      <c r="E108" s="198"/>
      <c r="F108" s="199"/>
      <c r="G108" s="96"/>
      <c r="H108" s="200"/>
      <c r="I108" s="200"/>
      <c r="J108" s="133"/>
      <c r="K108" s="99" t="e">
        <f t="shared" si="14"/>
        <v>#DIV/0!</v>
      </c>
      <c r="L108" s="110"/>
    </row>
    <row r="109" spans="2:12" s="158" customFormat="1" x14ac:dyDescent="0.25">
      <c r="B109" s="193"/>
      <c r="C109" s="194" t="s">
        <v>14</v>
      </c>
      <c r="D109" s="171"/>
      <c r="E109" s="171"/>
      <c r="F109" s="146"/>
      <c r="G109" s="146"/>
      <c r="H109" s="172"/>
      <c r="I109" s="172"/>
      <c r="J109" s="157"/>
      <c r="K109" s="99" t="e">
        <f t="shared" si="14"/>
        <v>#DIV/0!</v>
      </c>
      <c r="L109" s="173"/>
    </row>
    <row r="110" spans="2:12" x14ac:dyDescent="0.25">
      <c r="B110" s="195"/>
      <c r="C110" s="196" t="s">
        <v>15</v>
      </c>
      <c r="D110" s="148">
        <v>0</v>
      </c>
      <c r="E110" s="148">
        <v>0</v>
      </c>
      <c r="F110" s="107" t="e">
        <f t="shared" ref="F110:F115" si="15">SUM(E110/D110)*100</f>
        <v>#DIV/0!</v>
      </c>
      <c r="G110" s="96">
        <f t="shared" ref="G110:G115" si="16">D110-E110</f>
        <v>0</v>
      </c>
      <c r="H110" s="149">
        <v>0</v>
      </c>
      <c r="I110" s="149">
        <v>0</v>
      </c>
      <c r="J110" s="133" t="e">
        <f t="shared" si="13"/>
        <v>#DIV/0!</v>
      </c>
      <c r="K110" s="99" t="e">
        <f t="shared" si="14"/>
        <v>#DIV/0!</v>
      </c>
      <c r="L110" s="173">
        <f>E110-I110</f>
        <v>0</v>
      </c>
    </row>
    <row r="111" spans="2:12" x14ac:dyDescent="0.25">
      <c r="B111" s="195"/>
      <c r="C111" s="196" t="s">
        <v>16</v>
      </c>
      <c r="D111" s="148">
        <v>0</v>
      </c>
      <c r="E111" s="148">
        <v>0</v>
      </c>
      <c r="F111" s="107" t="e">
        <f t="shared" si="15"/>
        <v>#DIV/0!</v>
      </c>
      <c r="G111" s="96">
        <f t="shared" si="16"/>
        <v>0</v>
      </c>
      <c r="H111" s="149">
        <v>0</v>
      </c>
      <c r="I111" s="149">
        <v>0</v>
      </c>
      <c r="J111" s="133" t="e">
        <f t="shared" si="13"/>
        <v>#DIV/0!</v>
      </c>
      <c r="K111" s="99" t="e">
        <f t="shared" si="14"/>
        <v>#DIV/0!</v>
      </c>
      <c r="L111" s="173">
        <f>E111-I111</f>
        <v>0</v>
      </c>
    </row>
    <row r="112" spans="2:12" x14ac:dyDescent="0.25">
      <c r="B112" s="195"/>
      <c r="C112" s="196" t="s">
        <v>17</v>
      </c>
      <c r="D112" s="148">
        <v>0</v>
      </c>
      <c r="E112" s="148">
        <v>0</v>
      </c>
      <c r="F112" s="107" t="e">
        <f t="shared" si="15"/>
        <v>#DIV/0!</v>
      </c>
      <c r="G112" s="96">
        <f t="shared" si="16"/>
        <v>0</v>
      </c>
      <c r="H112" s="149">
        <v>0</v>
      </c>
      <c r="I112" s="149">
        <v>0</v>
      </c>
      <c r="J112" s="133" t="e">
        <f t="shared" si="13"/>
        <v>#DIV/0!</v>
      </c>
      <c r="K112" s="99" t="e">
        <f t="shared" si="14"/>
        <v>#DIV/0!</v>
      </c>
      <c r="L112" s="173">
        <f>E112-I112</f>
        <v>0</v>
      </c>
    </row>
    <row r="113" spans="2:12" s="153" customFormat="1" ht="14.25" x14ac:dyDescent="0.2">
      <c r="B113" s="193"/>
      <c r="C113" s="194" t="s">
        <v>119</v>
      </c>
      <c r="D113" s="151">
        <f>SUM(D110:D112)</f>
        <v>0</v>
      </c>
      <c r="E113" s="151">
        <f>SUM(E110:E112)</f>
        <v>0</v>
      </c>
      <c r="F113" s="146" t="e">
        <f t="shared" si="15"/>
        <v>#DIV/0!</v>
      </c>
      <c r="G113" s="146">
        <f t="shared" si="16"/>
        <v>0</v>
      </c>
      <c r="H113" s="152">
        <f>SUM(H110:H112)</f>
        <v>0</v>
      </c>
      <c r="I113" s="152">
        <f>SUM(I110:I112)</f>
        <v>0</v>
      </c>
      <c r="J113" s="160" t="e">
        <f t="shared" si="13"/>
        <v>#DIV/0!</v>
      </c>
      <c r="K113" s="99" t="e">
        <f t="shared" si="14"/>
        <v>#DIV/0!</v>
      </c>
      <c r="L113" s="164">
        <f>SUM(L110:L112)</f>
        <v>0</v>
      </c>
    </row>
    <row r="114" spans="2:12" s="153" customFormat="1" ht="14.25" x14ac:dyDescent="0.2">
      <c r="B114" s="193"/>
      <c r="C114" s="194" t="s">
        <v>18</v>
      </c>
      <c r="D114" s="151">
        <f>D107-D113</f>
        <v>0</v>
      </c>
      <c r="E114" s="151">
        <f>E107-E113</f>
        <v>0</v>
      </c>
      <c r="F114" s="146" t="e">
        <f t="shared" si="15"/>
        <v>#DIV/0!</v>
      </c>
      <c r="G114" s="146">
        <f t="shared" si="16"/>
        <v>0</v>
      </c>
      <c r="H114" s="152">
        <f>H107-H113</f>
        <v>0</v>
      </c>
      <c r="I114" s="152">
        <f>I107-I113</f>
        <v>0</v>
      </c>
      <c r="J114" s="160" t="e">
        <f t="shared" si="13"/>
        <v>#DIV/0!</v>
      </c>
      <c r="K114" s="99" t="e">
        <f t="shared" si="14"/>
        <v>#DIV/0!</v>
      </c>
      <c r="L114" s="164">
        <f>L107-L113</f>
        <v>0</v>
      </c>
    </row>
    <row r="115" spans="2:12" s="153" customFormat="1" ht="24" customHeight="1" thickBot="1" x14ac:dyDescent="0.25">
      <c r="B115" s="201"/>
      <c r="C115" s="202" t="s">
        <v>120</v>
      </c>
      <c r="D115" s="203">
        <f>D99+D114</f>
        <v>0</v>
      </c>
      <c r="E115" s="203">
        <f>E99+E114</f>
        <v>-92316341206</v>
      </c>
      <c r="F115" s="204" t="e">
        <f t="shared" si="15"/>
        <v>#DIV/0!</v>
      </c>
      <c r="G115" s="204">
        <f t="shared" si="16"/>
        <v>92316341206</v>
      </c>
      <c r="H115" s="205">
        <f>H99+H114</f>
        <v>-8458738468</v>
      </c>
      <c r="I115" s="205">
        <f>I99+I114</f>
        <v>-7516856435</v>
      </c>
      <c r="J115" s="160">
        <f t="shared" si="13"/>
        <v>88.864982212617093</v>
      </c>
      <c r="K115" s="99">
        <f t="shared" si="14"/>
        <v>1128.1243097334745</v>
      </c>
      <c r="L115" s="203">
        <f>L99+L114</f>
        <v>-84799484771</v>
      </c>
    </row>
    <row r="116" spans="2:12" s="153" customFormat="1" ht="24" customHeight="1" thickTop="1" x14ac:dyDescent="0.2">
      <c r="B116" s="206"/>
      <c r="C116" s="207"/>
      <c r="D116" s="208"/>
      <c r="E116" s="208"/>
      <c r="F116" s="209"/>
      <c r="G116" s="209"/>
      <c r="H116" s="210"/>
      <c r="I116" s="210"/>
      <c r="J116" s="211"/>
      <c r="K116" s="212"/>
      <c r="L116" s="210"/>
    </row>
    <row r="117" spans="2:12" x14ac:dyDescent="0.25">
      <c r="B117" s="213" t="s">
        <v>121</v>
      </c>
      <c r="C117" s="214"/>
      <c r="D117" s="215"/>
      <c r="F117" s="112"/>
      <c r="G117" s="113"/>
      <c r="H117" s="114"/>
    </row>
    <row r="118" spans="2:12" s="93" customFormat="1" ht="14.25" x14ac:dyDescent="0.2">
      <c r="B118" s="216" t="s">
        <v>122</v>
      </c>
      <c r="C118" s="216" t="s">
        <v>123</v>
      </c>
      <c r="D118" s="217">
        <v>2017</v>
      </c>
      <c r="E118" s="217"/>
      <c r="F118" s="218">
        <v>2016</v>
      </c>
      <c r="G118" s="219"/>
      <c r="H118" s="220"/>
      <c r="I118" s="221"/>
      <c r="L118" s="221"/>
    </row>
    <row r="119" spans="2:12" s="93" customFormat="1" ht="14.25" x14ac:dyDescent="0.2">
      <c r="B119" s="222"/>
      <c r="C119" s="222"/>
      <c r="D119" s="223" t="s">
        <v>124</v>
      </c>
      <c r="E119" s="224" t="s">
        <v>125</v>
      </c>
      <c r="F119" s="225" t="s">
        <v>125</v>
      </c>
      <c r="G119" s="219"/>
      <c r="H119" s="220"/>
      <c r="I119" s="221"/>
      <c r="L119" s="221"/>
    </row>
    <row r="120" spans="2:12" x14ac:dyDescent="0.25">
      <c r="B120" s="226">
        <v>1</v>
      </c>
      <c r="C120" s="227" t="s">
        <v>84</v>
      </c>
      <c r="D120" s="228">
        <f>D69</f>
        <v>3000000000</v>
      </c>
      <c r="E120" s="229">
        <f>E69</f>
        <v>2892437048</v>
      </c>
      <c r="F120" s="230">
        <f>I69</f>
        <v>0</v>
      </c>
      <c r="G120" s="231"/>
      <c r="H120" s="114"/>
    </row>
    <row r="121" spans="2:12" x14ac:dyDescent="0.25">
      <c r="B121" s="226">
        <v>2</v>
      </c>
      <c r="C121" s="227" t="s">
        <v>88</v>
      </c>
      <c r="D121" s="232">
        <f>D72</f>
        <v>394600000</v>
      </c>
      <c r="E121" s="232">
        <f>E72</f>
        <v>362499500</v>
      </c>
      <c r="F121" s="230">
        <f>I72</f>
        <v>12870000</v>
      </c>
      <c r="G121" s="231"/>
      <c r="H121" s="114"/>
    </row>
    <row r="122" spans="2:12" x14ac:dyDescent="0.25">
      <c r="B122" s="226">
        <v>3</v>
      </c>
      <c r="C122" s="227" t="s">
        <v>126</v>
      </c>
      <c r="D122" s="228">
        <f>D82</f>
        <v>12433536000</v>
      </c>
      <c r="E122" s="228">
        <f>E82</f>
        <v>12367266028</v>
      </c>
      <c r="F122" s="230">
        <f>I82</f>
        <v>2182568000</v>
      </c>
      <c r="G122" s="231"/>
      <c r="H122" s="114"/>
    </row>
    <row r="123" spans="2:12" x14ac:dyDescent="0.25">
      <c r="B123" s="226">
        <v>4</v>
      </c>
      <c r="C123" s="227" t="s">
        <v>104</v>
      </c>
      <c r="D123" s="232">
        <f>D87</f>
        <v>0</v>
      </c>
      <c r="E123" s="232">
        <f>E87</f>
        <v>0</v>
      </c>
      <c r="F123" s="233">
        <f>I87</f>
        <v>293128000</v>
      </c>
      <c r="G123" s="234"/>
      <c r="H123" s="114"/>
    </row>
    <row r="124" spans="2:12" x14ac:dyDescent="0.25">
      <c r="B124" s="226">
        <v>5</v>
      </c>
      <c r="C124" s="227" t="s">
        <v>127</v>
      </c>
      <c r="D124" s="232">
        <f>D91</f>
        <v>0</v>
      </c>
      <c r="E124" s="232">
        <f>E91</f>
        <v>0</v>
      </c>
      <c r="F124" s="233">
        <f>I91</f>
        <v>0</v>
      </c>
      <c r="G124" s="234"/>
      <c r="H124" s="114"/>
    </row>
    <row r="125" spans="2:12" x14ac:dyDescent="0.25">
      <c r="B125" s="226"/>
      <c r="C125" s="235" t="s">
        <v>128</v>
      </c>
      <c r="D125" s="236">
        <f>SUM(D120:D124)</f>
        <v>15828136000</v>
      </c>
      <c r="E125" s="236">
        <f>SUM(E120:E124)</f>
        <v>15622202576</v>
      </c>
      <c r="F125" s="237">
        <f>SUM(F120:F124)</f>
        <v>2488566000</v>
      </c>
      <c r="G125" s="238"/>
      <c r="H125" s="114"/>
    </row>
    <row r="126" spans="2:12" x14ac:dyDescent="0.25">
      <c r="B126" s="213"/>
      <c r="C126" s="214"/>
      <c r="D126" s="215"/>
      <c r="F126" s="112"/>
      <c r="G126" s="113"/>
      <c r="H126" s="114"/>
    </row>
    <row r="127" spans="2:12" s="93" customFormat="1" ht="14.25" x14ac:dyDescent="0.2">
      <c r="D127" s="221"/>
      <c r="E127" s="221"/>
      <c r="F127" s="239"/>
      <c r="H127" s="240"/>
      <c r="I127" s="221"/>
      <c r="L127" s="221"/>
    </row>
    <row r="128" spans="2:12" x14ac:dyDescent="0.25">
      <c r="B128" s="54"/>
      <c r="C128" s="54"/>
      <c r="H128" s="241"/>
    </row>
    <row r="129" spans="2:12" x14ac:dyDescent="0.25">
      <c r="B129" s="54"/>
      <c r="C129" s="54"/>
      <c r="F129" s="242"/>
      <c r="G129" s="243"/>
      <c r="H129" s="244"/>
      <c r="I129" s="245"/>
      <c r="J129" s="243"/>
      <c r="K129" s="243"/>
    </row>
    <row r="130" spans="2:12" x14ac:dyDescent="0.25">
      <c r="B130" s="54"/>
      <c r="C130" s="54"/>
      <c r="F130" s="242"/>
      <c r="G130" s="243"/>
      <c r="H130" s="244"/>
      <c r="I130" s="245"/>
      <c r="J130" s="243"/>
      <c r="K130" s="243"/>
    </row>
    <row r="131" spans="2:12" x14ac:dyDescent="0.25">
      <c r="B131" s="54"/>
      <c r="C131" s="54"/>
      <c r="H131" s="241"/>
    </row>
    <row r="132" spans="2:12" s="93" customFormat="1" ht="14.25" x14ac:dyDescent="0.2">
      <c r="D132" s="221"/>
      <c r="E132" s="221"/>
      <c r="F132" s="246"/>
      <c r="G132" s="247"/>
      <c r="H132" s="220"/>
      <c r="I132" s="248"/>
      <c r="L132" s="221"/>
    </row>
    <row r="133" spans="2:12" x14ac:dyDescent="0.25">
      <c r="B133" s="54"/>
      <c r="C133" s="54"/>
      <c r="F133" s="112"/>
      <c r="G133" s="113"/>
      <c r="H133" s="114"/>
      <c r="I133" s="249"/>
    </row>
    <row r="134" spans="2:12" x14ac:dyDescent="0.25">
      <c r="B134" s="54"/>
      <c r="C134" s="54"/>
      <c r="F134" s="112"/>
      <c r="G134" s="113"/>
      <c r="H134" s="114"/>
      <c r="I134" s="249"/>
    </row>
    <row r="135" spans="2:12" x14ac:dyDescent="0.25">
      <c r="B135" s="54"/>
      <c r="C135" s="54"/>
      <c r="F135" s="112"/>
      <c r="G135" s="250"/>
      <c r="H135" s="114"/>
      <c r="I135" s="249"/>
    </row>
    <row r="136" spans="2:12" x14ac:dyDescent="0.25">
      <c r="B136" s="54"/>
      <c r="C136" s="54"/>
      <c r="F136" s="112"/>
      <c r="G136" s="250"/>
      <c r="H136" s="114"/>
      <c r="I136" s="249"/>
    </row>
    <row r="142" spans="2:12" x14ac:dyDescent="0.25">
      <c r="C142" s="251"/>
    </row>
    <row r="143" spans="2:12" x14ac:dyDescent="0.25">
      <c r="C143" s="251"/>
    </row>
    <row r="144" spans="2:12" x14ac:dyDescent="0.25">
      <c r="C144" s="251"/>
    </row>
    <row r="145" spans="3:3" x14ac:dyDescent="0.25">
      <c r="C145" s="251"/>
    </row>
    <row r="146" spans="3:3" x14ac:dyDescent="0.25">
      <c r="C146" s="251"/>
    </row>
    <row r="147" spans="3:3" x14ac:dyDescent="0.25">
      <c r="C147" s="251"/>
    </row>
    <row r="148" spans="3:3" x14ac:dyDescent="0.25">
      <c r="C148" s="251"/>
    </row>
    <row r="149" spans="3:3" x14ac:dyDescent="0.25">
      <c r="C149" s="251"/>
    </row>
    <row r="150" spans="3:3" x14ac:dyDescent="0.25">
      <c r="C150" s="251"/>
    </row>
    <row r="151" spans="3:3" x14ac:dyDescent="0.25">
      <c r="C151" s="251"/>
    </row>
    <row r="152" spans="3:3" x14ac:dyDescent="0.25">
      <c r="C152" s="251"/>
    </row>
  </sheetData>
  <mergeCells count="15">
    <mergeCell ref="B118:B119"/>
    <mergeCell ref="C118:C119"/>
    <mergeCell ref="D118:E118"/>
    <mergeCell ref="L16:L17"/>
    <mergeCell ref="B35:C36"/>
    <mergeCell ref="D35:G35"/>
    <mergeCell ref="H35:J35"/>
    <mergeCell ref="K35:K36"/>
    <mergeCell ref="L35:L36"/>
    <mergeCell ref="B3:C3"/>
    <mergeCell ref="B8:C8"/>
    <mergeCell ref="B16:C17"/>
    <mergeCell ref="D16:G16"/>
    <mergeCell ref="H16:J16"/>
    <mergeCell ref="K16:K17"/>
  </mergeCells>
  <pageMargins left="0.11811023622047245" right="0.11811023622047245" top="0.15748031496062992" bottom="0.15748031496062992" header="0.11811023622047245" footer="0.31496062992125984"/>
  <pageSetup paperSize="256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LRA 2018</vt:lpstr>
      <vt:lpstr>Penjabaran LRA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2019-09-15T02:12:05Z</dcterms:created>
  <dcterms:modified xsi:type="dcterms:W3CDTF">2019-09-15T14:03:33Z</dcterms:modified>
</cp:coreProperties>
</file>